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Gaira"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U47" i="6" l="1"/>
  <c r="U48" i="6"/>
  <c r="U49" i="6"/>
  <c r="E34" i="4" l="1"/>
  <c r="F34" i="4"/>
  <c r="G34" i="4"/>
  <c r="H34" i="4"/>
  <c r="I34" i="4"/>
  <c r="J34" i="4"/>
  <c r="K34" i="4"/>
  <c r="L34" i="4"/>
  <c r="M34" i="4"/>
  <c r="D34" i="4"/>
  <c r="N33" i="4"/>
  <c r="U59" i="6" s="1"/>
  <c r="J5" i="2" l="1"/>
  <c r="K5" i="2"/>
  <c r="L5" i="2"/>
  <c r="M5" i="2"/>
  <c r="L6" i="2"/>
  <c r="K7" i="2"/>
  <c r="L7" i="2"/>
  <c r="J8" i="2"/>
  <c r="K8" i="2"/>
  <c r="L8" i="2"/>
  <c r="M8" i="2"/>
  <c r="E45" i="2"/>
  <c r="B45" i="2"/>
  <c r="C33" i="4" s="1"/>
  <c r="B44" i="2"/>
  <c r="J495" i="1"/>
  <c r="I495" i="1"/>
  <c r="L492" i="1"/>
  <c r="L490" i="1"/>
  <c r="D499" i="1"/>
  <c r="D45" i="2" s="1"/>
  <c r="C499" i="1"/>
  <c r="C45" i="2" s="1"/>
  <c r="F498" i="1"/>
  <c r="F497" i="1"/>
  <c r="F496" i="1"/>
  <c r="F495" i="1"/>
  <c r="F494" i="1"/>
  <c r="F493" i="1"/>
  <c r="F492" i="1"/>
  <c r="F491" i="1"/>
  <c r="F499" i="1" s="1"/>
  <c r="F45" i="2" s="1"/>
  <c r="L495" i="1" l="1"/>
  <c r="M490" i="1"/>
  <c r="I443" i="1"/>
  <c r="I441" i="1"/>
  <c r="J441" i="1"/>
  <c r="I397" i="1"/>
  <c r="I395" i="1"/>
  <c r="J380" i="1"/>
  <c r="I382" i="1"/>
  <c r="I380" i="1"/>
  <c r="M491" i="1" l="1"/>
  <c r="M495" i="1"/>
  <c r="M493" i="1"/>
  <c r="M494" i="1"/>
  <c r="M492" i="1"/>
  <c r="I81" i="1"/>
  <c r="I79" i="1"/>
  <c r="N4" i="4" l="1"/>
  <c r="U22" i="6" s="1"/>
  <c r="N5" i="4"/>
  <c r="U23" i="6" s="1"/>
  <c r="N6" i="4"/>
  <c r="U24" i="6" s="1"/>
  <c r="N7" i="4"/>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N24" i="4"/>
  <c r="N25" i="4"/>
  <c r="N26" i="4"/>
  <c r="U50" i="6" s="1"/>
  <c r="N27" i="4"/>
  <c r="U53" i="6" s="1"/>
  <c r="N28" i="4"/>
  <c r="N29" i="4"/>
  <c r="U55" i="6" s="1"/>
  <c r="N30" i="4"/>
  <c r="U56" i="6" s="1"/>
  <c r="N31" i="4"/>
  <c r="U57" i="6" s="1"/>
  <c r="N32" i="4"/>
  <c r="U58" i="6" s="1"/>
  <c r="N3" i="4"/>
  <c r="U21" i="6" s="1"/>
  <c r="I57" i="1"/>
  <c r="J57" i="1"/>
  <c r="L57" i="1" s="1"/>
  <c r="B36" i="2"/>
  <c r="U60" i="6" l="1"/>
  <c r="U27" i="6"/>
  <c r="N34" i="4"/>
  <c r="N35" i="4" s="1"/>
  <c r="I35" i="4"/>
  <c r="E35" i="4"/>
  <c r="L35" i="4"/>
  <c r="C412" i="1"/>
  <c r="E44" i="2"/>
  <c r="E43" i="2"/>
  <c r="E41" i="2"/>
  <c r="E40" i="2"/>
  <c r="D38" i="2"/>
  <c r="E38" i="2"/>
  <c r="D37" i="2"/>
  <c r="E37" i="2"/>
  <c r="E36" i="2"/>
  <c r="D33" i="2"/>
  <c r="E33" i="2"/>
  <c r="D32" i="2"/>
  <c r="E32" i="2"/>
  <c r="E31" i="2"/>
  <c r="D26" i="2"/>
  <c r="E26" i="2"/>
  <c r="D24" i="2"/>
  <c r="E24" i="2"/>
  <c r="D23" i="2"/>
  <c r="E23" i="2"/>
  <c r="D22" i="2"/>
  <c r="E22" i="2"/>
  <c r="E21" i="2"/>
  <c r="D19" i="2"/>
  <c r="E19" i="2"/>
  <c r="E18" i="2"/>
  <c r="E17" i="2"/>
  <c r="E16" i="2"/>
  <c r="D14" i="2"/>
  <c r="E14" i="2"/>
  <c r="D12" i="2"/>
  <c r="E12" i="2"/>
  <c r="D11" i="2"/>
  <c r="E11" i="2"/>
  <c r="E9" i="2"/>
  <c r="D8" i="2"/>
  <c r="E8" i="2"/>
  <c r="E7" i="2"/>
  <c r="C6" i="2"/>
  <c r="D6" i="2"/>
  <c r="D5" i="2"/>
  <c r="E5" i="2"/>
  <c r="E25" i="2"/>
  <c r="E237" i="1"/>
  <c r="D459" i="1"/>
  <c r="D42" i="2" s="1"/>
  <c r="E459" i="1"/>
  <c r="E42" i="2" s="1"/>
  <c r="C459" i="1"/>
  <c r="I456" i="1" s="1"/>
  <c r="D422" i="1"/>
  <c r="D39" i="2" s="1"/>
  <c r="E422" i="1"/>
  <c r="E39" i="2" s="1"/>
  <c r="C422" i="1"/>
  <c r="C39" i="2" s="1"/>
  <c r="D172" i="1"/>
  <c r="D20" i="2" s="1"/>
  <c r="E172" i="1"/>
  <c r="K170" i="1" s="1"/>
  <c r="L170" i="1" s="1"/>
  <c r="C172" i="1"/>
  <c r="C20" i="2" s="1"/>
  <c r="J122" i="1"/>
  <c r="I122" i="1"/>
  <c r="D120" i="1"/>
  <c r="D15" i="2" s="1"/>
  <c r="E120" i="1"/>
  <c r="E15" i="2" s="1"/>
  <c r="C120" i="1"/>
  <c r="C15" i="2" s="1"/>
  <c r="J104" i="1"/>
  <c r="D102" i="1"/>
  <c r="D13" i="2" s="1"/>
  <c r="E102" i="1"/>
  <c r="E13" i="2" s="1"/>
  <c r="C102" i="1"/>
  <c r="C13" i="2" s="1"/>
  <c r="J72" i="1"/>
  <c r="D74" i="1"/>
  <c r="D10" i="2" s="1"/>
  <c r="E74" i="1"/>
  <c r="E10" i="2" s="1"/>
  <c r="C74" i="1"/>
  <c r="C10" i="2" s="1"/>
  <c r="J31" i="1"/>
  <c r="I31" i="1"/>
  <c r="C9" i="1"/>
  <c r="C4" i="2" s="1"/>
  <c r="E30" i="1"/>
  <c r="E6" i="2" s="1"/>
  <c r="K67" i="1" l="1"/>
  <c r="K72" i="1" s="1"/>
  <c r="K99" i="1"/>
  <c r="K104" i="1" s="1"/>
  <c r="K418" i="1"/>
  <c r="K456" i="1"/>
  <c r="E20" i="2"/>
  <c r="H35" i="4"/>
  <c r="M35" i="4"/>
  <c r="L456" i="1"/>
  <c r="J456" i="1"/>
  <c r="K26" i="1"/>
  <c r="C42" i="2"/>
  <c r="J35" i="4"/>
  <c r="D35" i="4"/>
  <c r="G35" i="4"/>
  <c r="K35" i="4"/>
  <c r="F35"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91" i="1" l="1"/>
  <c r="K296" i="1" s="1"/>
  <c r="E30" i="2"/>
  <c r="J355" i="1"/>
  <c r="J360" i="1" s="1"/>
  <c r="D34" i="2"/>
  <c r="K6" i="1"/>
  <c r="E4" i="2"/>
  <c r="M26" i="1"/>
  <c r="L26" i="1"/>
  <c r="L31" i="1" s="1"/>
  <c r="K31" i="1"/>
  <c r="M31" i="1" s="1"/>
  <c r="K270" i="1"/>
  <c r="K275" i="1" s="1"/>
  <c r="E28" i="2"/>
  <c r="F365" i="1"/>
  <c r="F34" i="2" s="1"/>
  <c r="L291" i="1"/>
  <c r="I296" i="1"/>
  <c r="I360" i="1"/>
  <c r="L360" i="1" s="1"/>
  <c r="F265" i="1"/>
  <c r="F27" i="2" s="1"/>
  <c r="K286" i="1"/>
  <c r="K239" i="1"/>
  <c r="F278" i="1"/>
  <c r="F28" i="2" s="1"/>
  <c r="L275" i="1"/>
  <c r="L355" i="1" l="1"/>
  <c r="M28" i="1"/>
  <c r="M29" i="1"/>
  <c r="M30" i="1"/>
  <c r="M27" i="1"/>
  <c r="M355" i="1"/>
  <c r="M357" i="1"/>
  <c r="M359" i="1"/>
  <c r="M356" i="1"/>
  <c r="M358" i="1"/>
  <c r="M360" i="1"/>
  <c r="L296" i="1"/>
  <c r="M291" i="1" s="1"/>
  <c r="M274" i="1"/>
  <c r="M272" i="1"/>
  <c r="M275" i="1"/>
  <c r="M273" i="1"/>
  <c r="M271" i="1"/>
  <c r="M292" i="1" l="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F20" i="1"/>
  <c r="F19" i="1"/>
  <c r="F18" i="1"/>
  <c r="F17" i="1"/>
  <c r="F16" i="1"/>
  <c r="F21" i="1" l="1"/>
  <c r="F5" i="2" s="1"/>
  <c r="C5" i="2"/>
  <c r="I15" i="1"/>
  <c r="K370" i="1"/>
  <c r="E35" i="2"/>
  <c r="E46" i="2" s="1"/>
  <c r="L370" i="1"/>
  <c r="L375" i="1" s="1"/>
  <c r="M373" i="1" s="1"/>
  <c r="K375" i="1"/>
  <c r="L15" i="1"/>
  <c r="L20" i="1" s="1"/>
  <c r="M15" i="1" s="1"/>
  <c r="M371" i="1"/>
  <c r="M370" i="1"/>
  <c r="I20" i="1"/>
  <c r="M20" i="1" s="1"/>
  <c r="M372" i="1" l="1"/>
  <c r="M374" i="1"/>
  <c r="M375" i="1"/>
  <c r="M17" i="1"/>
  <c r="M19" i="1"/>
  <c r="M16" i="1"/>
  <c r="M18" i="1"/>
  <c r="L129" i="1" l="1"/>
  <c r="L81" i="1"/>
  <c r="L220" i="1"/>
  <c r="I222" i="1"/>
  <c r="L222" i="1" s="1"/>
  <c r="I208" i="1"/>
  <c r="L195" i="1"/>
  <c r="I184" i="1"/>
  <c r="I197" i="1"/>
  <c r="L197" i="1" s="1"/>
  <c r="M192" i="1" s="1"/>
  <c r="L208" i="1" l="1"/>
  <c r="C32" i="4"/>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21" i="1"/>
  <c r="F419" i="1"/>
  <c r="M120" i="1" l="1"/>
  <c r="M121" i="1"/>
  <c r="M118" i="1"/>
  <c r="M119" i="1"/>
  <c r="K122" i="1"/>
  <c r="M122" i="1" s="1"/>
  <c r="M117" i="1"/>
  <c r="L4" i="2"/>
  <c r="L9" i="2" s="1"/>
  <c r="F422"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29" i="1"/>
  <c r="F28" i="1"/>
  <c r="F27" i="1"/>
  <c r="F8" i="1"/>
  <c r="F9" i="1" s="1"/>
  <c r="F4" i="2" s="1"/>
  <c r="F68" i="1"/>
  <c r="F69" i="1"/>
  <c r="F70" i="1"/>
  <c r="F101" i="1"/>
  <c r="F102" i="1" s="1"/>
  <c r="F13" i="2" s="1"/>
  <c r="F459" i="1" l="1"/>
  <c r="F42" i="2" s="1"/>
  <c r="F30" i="1"/>
  <c r="F6" i="2" s="1"/>
  <c r="M419" i="1"/>
  <c r="M421" i="1"/>
  <c r="M423" i="1"/>
  <c r="M420" i="1"/>
  <c r="M422" i="1"/>
  <c r="M418" i="1"/>
  <c r="F74" i="1"/>
  <c r="F10" i="2" s="1"/>
  <c r="G46" i="2" s="1"/>
  <c r="I175" i="1"/>
  <c r="I461" i="1"/>
  <c r="L175" i="1"/>
  <c r="M172" i="1" l="1"/>
  <c r="M173" i="1"/>
  <c r="M174" i="1"/>
  <c r="M171" i="1"/>
  <c r="M175"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F390" i="1" l="1"/>
  <c r="F36" i="2" s="1"/>
  <c r="M69" i="1"/>
  <c r="M71" i="1"/>
  <c r="M67" i="1"/>
  <c r="M68" i="1"/>
  <c r="M70" i="1"/>
  <c r="M72" i="1"/>
  <c r="L400" i="1"/>
  <c r="M397" i="1" s="1"/>
  <c r="M457" i="1"/>
  <c r="M458" i="1"/>
  <c r="M459" i="1"/>
  <c r="M460" i="1"/>
  <c r="M461" i="1"/>
  <c r="L385" i="1"/>
  <c r="M383" i="1" s="1"/>
  <c r="F402" i="1"/>
  <c r="F37" i="2" s="1"/>
  <c r="L478" i="1"/>
  <c r="L476" i="1"/>
  <c r="J481" i="1"/>
  <c r="I481" i="1"/>
  <c r="M380" i="1" l="1"/>
  <c r="L481" i="1"/>
  <c r="M398" i="1"/>
  <c r="M399" i="1"/>
  <c r="M396" i="1"/>
  <c r="M400" i="1"/>
  <c r="M395" i="1"/>
  <c r="M385" i="1"/>
  <c r="M382"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M132" i="1" s="1"/>
  <c r="F133" i="1"/>
  <c r="F16" i="2" s="1"/>
  <c r="F187" i="1"/>
  <c r="F21" i="2" s="1"/>
  <c r="M467" i="1"/>
  <c r="F62" i="1"/>
  <c r="F9" i="2" s="1"/>
  <c r="M139" i="1"/>
  <c r="M140" i="1"/>
  <c r="M143" i="1"/>
  <c r="M142" i="1"/>
  <c r="M138" i="1"/>
  <c r="M46" i="1"/>
  <c r="M47" i="1"/>
  <c r="M50" i="1"/>
  <c r="M49" i="1"/>
  <c r="M45" i="1"/>
  <c r="M141" i="1"/>
  <c r="F40" i="1"/>
  <c r="F7" i="2" s="1"/>
  <c r="I39"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3" i="1" s="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6"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10" i="1"/>
  <c r="M343" i="1"/>
  <c r="M312" i="1"/>
  <c r="M313" i="1"/>
  <c r="M309" i="1"/>
  <c r="M311" i="1"/>
  <c r="M308" i="1"/>
  <c r="I84" i="1"/>
  <c r="M222" i="1"/>
  <c r="F156" i="1"/>
  <c r="F18" i="2" s="1"/>
  <c r="F201" i="1"/>
  <c r="F22" i="2" s="1"/>
  <c r="F84" i="1"/>
  <c r="F11" i="2" s="1"/>
  <c r="L149" i="1"/>
  <c r="F211" i="1"/>
  <c r="F23" i="2" s="1"/>
  <c r="F112" i="1"/>
  <c r="F14" i="2" s="1"/>
  <c r="F90" i="1"/>
  <c r="F91" i="1"/>
  <c r="F92" i="1"/>
  <c r="F93" i="1"/>
  <c r="F94" i="1"/>
  <c r="C95" i="1"/>
  <c r="C12" i="2" s="1"/>
  <c r="L84" i="1" l="1"/>
  <c r="M81" i="1" s="1"/>
  <c r="I89" i="1"/>
  <c r="F95" i="1"/>
  <c r="F12" i="2" s="1"/>
  <c r="L107" i="1"/>
  <c r="L112" i="1" s="1"/>
  <c r="M107" i="1" s="1"/>
  <c r="M195" i="1"/>
  <c r="M221" i="1"/>
  <c r="M218" i="1"/>
  <c r="M219" i="1"/>
  <c r="M217" i="1"/>
  <c r="M220" i="1"/>
  <c r="M193" i="1"/>
  <c r="M196" i="1"/>
  <c r="M194" i="1"/>
  <c r="M197" i="1"/>
  <c r="L154" i="1"/>
  <c r="L249" i="1"/>
  <c r="M110" i="1"/>
  <c r="M111" i="1"/>
  <c r="M108" i="1"/>
  <c r="I94" i="1"/>
  <c r="M80" i="1" l="1"/>
  <c r="M83" i="1"/>
  <c r="M79" i="1"/>
  <c r="M84"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l="1"/>
  <c r="L6" i="1"/>
  <c r="L11" i="1" l="1"/>
  <c r="M7" i="1"/>
  <c r="M9" i="1"/>
  <c r="M11" i="1"/>
  <c r="M8" i="1"/>
  <c r="M10" i="1"/>
  <c r="M6" i="1"/>
  <c r="I99" i="1"/>
  <c r="I104" i="1" l="1"/>
  <c r="L99" i="1"/>
  <c r="L104" i="1" l="1"/>
  <c r="M101" i="1"/>
  <c r="M103" i="1"/>
  <c r="M99" i="1"/>
  <c r="M100" i="1"/>
  <c r="M102" i="1"/>
  <c r="M104" i="1"/>
  <c r="C38" i="2"/>
  <c r="C46" i="2" s="1"/>
  <c r="I407" i="1"/>
  <c r="F412" i="1"/>
  <c r="F38" i="2" s="1"/>
  <c r="F46" i="2" s="1"/>
  <c r="H46" i="2" s="1"/>
  <c r="I412" i="1" l="1"/>
  <c r="J4" i="2"/>
  <c r="J9" i="2" s="1"/>
  <c r="L407" i="1"/>
  <c r="L412" i="1" l="1"/>
  <c r="M407" i="1" s="1"/>
  <c r="M4" i="2"/>
  <c r="M9" i="2" s="1"/>
  <c r="N4" i="2" s="1"/>
  <c r="M411" i="1"/>
  <c r="M408" i="1"/>
  <c r="M409" i="1"/>
  <c r="M410" i="1"/>
  <c r="M412" i="1"/>
  <c r="A41" i="4" l="1"/>
  <c r="N7" i="2"/>
  <c r="A44" i="4" s="1"/>
  <c r="M44" i="4" s="1"/>
  <c r="N8" i="2"/>
  <c r="A45" i="4" s="1"/>
  <c r="N5" i="2"/>
  <c r="A42" i="4" s="1"/>
  <c r="N9" i="2"/>
  <c r="N6" i="2"/>
  <c r="A43" i="4" s="1"/>
  <c r="I41" i="4" l="1"/>
  <c r="H41" i="4"/>
  <c r="G41" i="4"/>
  <c r="E41" i="4"/>
  <c r="J41" i="4"/>
  <c r="K41" i="4"/>
  <c r="D41" i="4"/>
  <c r="M41" i="4"/>
  <c r="L41" i="4"/>
  <c r="M43" i="4"/>
  <c r="L43" i="4"/>
  <c r="F41" i="4"/>
  <c r="F43" i="4"/>
  <c r="E43" i="4"/>
  <c r="K43" i="4"/>
  <c r="H43" i="4"/>
  <c r="I43" i="4"/>
  <c r="J43" i="4"/>
  <c r="G43" i="4"/>
  <c r="D43" i="4"/>
  <c r="E44" i="4"/>
  <c r="J44" i="4"/>
  <c r="I44" i="4"/>
  <c r="K44" i="4"/>
  <c r="D44" i="4"/>
  <c r="G44" i="4"/>
  <c r="H44" i="4"/>
  <c r="L44" i="4"/>
  <c r="F44" i="4"/>
  <c r="N43" i="4" l="1"/>
  <c r="M46" i="4"/>
  <c r="N44" i="4"/>
  <c r="N41" i="4"/>
  <c r="D46" i="4"/>
  <c r="G46" i="4"/>
  <c r="H46" i="4"/>
  <c r="L46" i="4"/>
  <c r="F46" i="4"/>
  <c r="J46" i="4"/>
  <c r="I46" i="4"/>
  <c r="K46" i="4"/>
  <c r="E46" i="4"/>
  <c r="N46" i="4" l="1"/>
  <c r="N47" i="4" s="1"/>
  <c r="D47" i="4" l="1"/>
  <c r="K47" i="4"/>
  <c r="L47" i="4"/>
  <c r="M47" i="4"/>
  <c r="H47" i="4"/>
  <c r="J47" i="4"/>
  <c r="G47" i="4"/>
  <c r="F47" i="4"/>
  <c r="I47" i="4"/>
  <c r="E47" i="4"/>
</calcChain>
</file>

<file path=xl/sharedStrings.xml><?xml version="1.0" encoding="utf-8"?>
<sst xmlns="http://schemas.openxmlformats.org/spreadsheetml/2006/main" count="1545" uniqueCount="618">
  <si>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</si>
  <si>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</si>
  <si>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</si>
  <si>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</si>
  <si>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</si>
  <si>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</si>
  <si>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</si>
  <si>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</si>
  <si>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</si>
  <si>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</si>
  <si>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</si>
  <si>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</si>
  <si>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</si>
  <si>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</si>
  <si>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</si>
  <si>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</si>
  <si>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</si>
  <si>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</si>
  <si>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</si>
  <si>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</si>
  <si>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</si>
  <si>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</si>
  <si>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</si>
  <si>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</si>
  <si>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</si>
  <si>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</si>
  <si>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</si>
  <si>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</si>
  <si>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</si>
  <si>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</si>
  <si>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</si>
  <si>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</si>
  <si>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</si>
  <si>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</si>
  <si>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</si>
  <si>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</si>
  <si>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</si>
  <si>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</si>
  <si>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</si>
  <si>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</si>
  <si>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</si>
  <si>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</si>
  <si>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</si>
  <si>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</si>
  <si>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</si>
  <si>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</si>
  <si>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</si>
  <si>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</si>
  <si>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</si>
  <si>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</si>
  <si>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</si>
  <si>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</si>
  <si>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</si>
  <si>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</si>
  <si>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</si>
  <si>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</si>
  <si>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</si>
  <si>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</si>
  <si>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</si>
  <si>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</si>
  <si>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</si>
  <si>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</si>
  <si>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</si>
  <si>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</si>
  <si>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</si>
  <si>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</si>
  <si>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</si>
  <si>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</si>
  <si>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</si>
  <si>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</si>
  <si>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</si>
  <si>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</si>
  <si>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</si>
  <si>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</si>
  <si>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</si>
  <si>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</si>
  <si>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</si>
  <si>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</si>
  <si>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</si>
  <si>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</si>
  <si>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</si>
  <si>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</si>
  <si>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</si>
  <si>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</si>
  <si>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</si>
  <si>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</si>
  <si>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</si>
  <si>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</si>
  <si>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</si>
  <si>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</si>
  <si>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</si>
  <si>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</si>
  <si>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</si>
  <si>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</si>
  <si>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</si>
  <si>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</si>
  <si>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</si>
  <si>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</si>
  <si>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</si>
  <si>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</si>
  <si>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</si>
  <si>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</si>
  <si>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</si>
  <si>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</si>
  <si>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</si>
  <si>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</si>
  <si>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</si>
  <si>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</si>
  <si>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</si>
  <si>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</si>
  <si>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</si>
  <si>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</si>
  <si>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</si>
  <si>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</si>
  <si>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</si>
  <si>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</si>
  <si>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</si>
  <si>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</si>
  <si>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</si>
  <si>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</si>
  <si>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</si>
  <si>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</si>
  <si>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</si>
  <si>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</si>
  <si>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</si>
  <si>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</si>
  <si>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</si>
  <si>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</si>
  <si>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</si>
  <si>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</si>
  <si>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</si>
  <si>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</si>
  <si>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</si>
  <si>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</si>
  <si>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</si>
  <si>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</si>
  <si>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</si>
  <si>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</si>
  <si>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</si>
  <si>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</si>
  <si>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</si>
  <si>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</si>
  <si>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</si>
  <si>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17 (Ximena) falta</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</si>
  <si>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</si>
  <si>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</si>
  <si>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</si>
  <si>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</si>
  <si>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</si>
  <si>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</si>
  <si>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</si>
  <si>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</si>
  <si>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</si>
  <si>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</si>
  <si>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</si>
  <si>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</si>
  <si>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</si>
  <si>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</si>
  <si>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</si>
  <si>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</si>
  <si>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</si>
  <si>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</si>
  <si>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</si>
  <si>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</si>
  <si>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</si>
  <si>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</si>
  <si>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</si>
  <si>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</si>
  <si>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</si>
  <si>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</si>
  <si>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</si>
  <si>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</si>
  <si>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</si>
  <si>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</si>
  <si>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</si>
  <si>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</si>
  <si>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</si>
  <si>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</si>
  <si>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</si>
  <si>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</si>
  <si>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</si>
  <si>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</si>
  <si>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</si>
  <si>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</si>
  <si>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</si>
  <si>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</si>
  <si>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</si>
  <si>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</si>
  <si>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</si>
  <si>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</si>
  <si>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</si>
  <si>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</si>
  <si>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</si>
  <si>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</si>
  <si>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</si>
  <si>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</si>
  <si>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</si>
  <si>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 xml:space="preserve">Áreas de recarga de acuíferos identificadas y delimitadas </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</si>
  <si>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</si>
  <si>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</si>
  <si>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</si>
  <si>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</si>
  <si>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</si>
  <si>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</si>
  <si>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</si>
  <si>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</si>
  <si>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</si>
  <si>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</si>
  <si>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</si>
  <si>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</si>
  <si>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Alto número de personas con NBI</t>
  </si>
  <si>
    <t>Descripción del FC</t>
  </si>
  <si>
    <t>Factor de Cambio</t>
  </si>
  <si>
    <t>Impacto (Efecto en la sostenibilidad ambiental de la cuenca)</t>
  </si>
  <si>
    <t>Actividades – presiones que causa la situación</t>
  </si>
  <si>
    <t>Descripción de la Situación</t>
  </si>
  <si>
    <t>Síntesis diagnóstica (problemas, potencialidades)</t>
  </si>
  <si>
    <t>Componente Economico</t>
  </si>
  <si>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de las ciudades ha estado marcado por la proliferación de construcciones fuera del marco legal establecido, violando normas urbanísticas, arquitectónicas e, incluso, de convivencia.
</t>
  </si>
  <si>
    <t>Uso Inadecuado del Suelo</t>
  </si>
  <si>
    <t>Total Costos de Inversión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</si>
  <si>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</si>
  <si>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Gobernanza Ambiental</t>
  </si>
  <si>
    <t>Permanente</t>
  </si>
  <si>
    <t>Transitorio</t>
  </si>
  <si>
    <t>Porcentaje de área de la cuenca con un índice de escasez alto Entre 0 - 25 %</t>
  </si>
  <si>
    <t>Porcentaje de área de la cuenca con un índice de escasez alto Entre 25 - 50 %</t>
  </si>
  <si>
    <t>Porcentaje de área de la cuenca con un índice de escasez alto Entre 50 - 70 %</t>
  </si>
  <si>
    <t>Entre el 60 % y el 100% rondas recuperadas y protegidas</t>
  </si>
  <si>
    <t>Entre 25 % y el 60% de rondas recuperadas y protegidas</t>
  </si>
  <si>
    <t>El porcentaje de rondas recuperadas y protegidas es menor al 25%</t>
  </si>
  <si>
    <t>Invasión de Rondas</t>
  </si>
  <si>
    <t>Rondas de cauces libres de ocupación y residuos sólidos en la cuenca baja</t>
  </si>
  <si>
    <t xml:space="preserve">Cobertura  de acceso a agua potable y manejo de aguas residuales  entre 60 y 100% </t>
  </si>
  <si>
    <t xml:space="preserve">Cobertura  de acceso a agua potable y manejo de aguas residuales  entre 15% y 60 % </t>
  </si>
  <si>
    <t>Cobertura  de acceso a agua potable y manejo de aguas residuales menor al 15%</t>
  </si>
  <si>
    <t>Porcentaje de cobertura de acceso a agua potable y manejo de aguas residuales en la cuenca</t>
  </si>
  <si>
    <t>Gestión ambiental</t>
  </si>
  <si>
    <t>Guilliam</t>
  </si>
  <si>
    <t>Porcentaje de área de la cuenca con  asentamientos humanos entre 4% y 5%.</t>
  </si>
  <si>
    <t>Porcentaje de área de la cuenca con  asentamientos humanos entre 1% y 3%.</t>
  </si>
  <si>
    <t>No se incrementa el porcentaje de áreas con asentamientos humanos</t>
  </si>
  <si>
    <t>Área geográficamente definida que esta designada o regulada y gestionada para lograr específicos objetivos de conservación (CDB, Ley 165 de 1994).</t>
  </si>
  <si>
    <t>Desarrollo de  Asentamientos Humanos</t>
  </si>
  <si>
    <t>Definido como el tipo de aprovechamiento que se realiza en cualquier espacio de la superficie terrestre (IGAC, 2012).</t>
  </si>
  <si>
    <t>V. PLANIFICACIÓN DEL TERRITORIO BAJO EL ENFOQUE ECOSISTÉMICO</t>
  </si>
  <si>
    <t>Que aumente entre el 71-90%</t>
  </si>
  <si>
    <t>Que disminuya entre 50-70%</t>
  </si>
  <si>
    <t>Porcentaje de Cobertura de Bosque (bosque, bosque ripario y fragmentado)</t>
  </si>
  <si>
    <t>Transformación de Ecosistemas</t>
  </si>
  <si>
    <t xml:space="preserve"> IV. Gestión, administración y ejecución integral y eficiente de  recursos para inversión social </t>
  </si>
  <si>
    <t>Entre 15% y 39%de habitantes con Necesidades Básicas Insatisfechas  en el futuro.</t>
  </si>
  <si>
    <t>61 y 85 % de habitantes con Necesidades Básicas Insatisfechas  en el futuro.</t>
  </si>
  <si>
    <t>Entre 40 y 60 % de habitantes con Necesidades Básicas Insatisfechas  en el futuro.</t>
  </si>
  <si>
    <t>Porcentaje de habitantes en Necesidad Básicas Insatisfechas</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</si>
  <si>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</si>
  <si>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</si>
  <si>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</si>
  <si>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</si>
  <si>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</si>
  <si>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</si>
  <si>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</si>
  <si>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</si>
  <si>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</si>
  <si>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</si>
  <si>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</si>
  <si>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</si>
  <si>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</si>
  <si>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</si>
  <si>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</si>
  <si>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</si>
  <si>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</si>
  <si>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</si>
  <si>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</si>
  <si>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</si>
  <si>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</si>
  <si>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</si>
  <si>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</si>
  <si>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</si>
  <si>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</si>
  <si>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</si>
  <si>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</si>
  <si>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Gestión integral del recurso hídrico</t>
  </si>
  <si>
    <t>Gestión Ambiental</t>
  </si>
  <si>
    <t>Disponibilidad del Recurso Hídrico </t>
  </si>
  <si>
    <t>Gestión Integral del Recurso Hídrico</t>
  </si>
  <si>
    <t xml:space="preserve">Practicas productivas </t>
  </si>
  <si>
    <t>Contaminación del Recurso Hídrico en la cuenca media y baja</t>
  </si>
  <si>
    <t>(problemas, potencialidades)</t>
  </si>
  <si>
    <t>Actividades – presiones que causa la situación Generación de malos olores</t>
  </si>
  <si>
    <t>Síntesis diagnóstica</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</si>
  <si>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</si>
  <si>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</si>
  <si>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</si>
  <si>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</si>
  <si>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</si>
  <si>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</si>
  <si>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</si>
  <si>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</si>
  <si>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</si>
  <si>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</si>
  <si>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</si>
  <si>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</si>
  <si>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</si>
  <si>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</si>
  <si>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</si>
  <si>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</si>
  <si>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</si>
  <si>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</si>
  <si>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</si>
  <si>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</si>
  <si>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</si>
  <si>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</si>
  <si>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</si>
  <si>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</si>
  <si>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10. Capacitación e implementación de tecnologias sostrenibles para las actividades agropecuarias</t>
  </si>
  <si>
    <t>11. Formulación de un plan de incentivos a las practicas productivas sostenibles</t>
  </si>
  <si>
    <t>12. Ampliación y mejoramiento en la calidad de servicios de agua potable y saneamiento basico</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</si>
  <si>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</si>
  <si>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</si>
  <si>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</si>
  <si>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</si>
  <si>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</si>
  <si>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</si>
  <si>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</si>
  <si>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</si>
  <si>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</si>
  <si>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</si>
  <si>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24. Estudio de evaluación detallada de riesgos ambientales y tecnologicos (por lo menos a escala 1:25000)</t>
  </si>
  <si>
    <t>25. Diseño  de un sistema de  alerta temprana</t>
  </si>
  <si>
    <t>26. Estudio demografico para la definición de zonas de expansión de urbana</t>
  </si>
  <si>
    <t>27. Delimitación física y Saneamiento de las rondas hídricas</t>
  </si>
  <si>
    <t>28. Delimitación fisca de las áreas de recarga de los acuiferos</t>
  </si>
  <si>
    <t>30. Instrumentación de cuencas para manejo y aprovechamiento controlado del recurso hídrico superficial y subterraneo.</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</si>
  <si>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</si>
  <si>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</si>
  <si>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</si>
  <si>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</si>
  <si>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</si>
  <si>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I. Manejo y Seguimiento de riesgos ambientales y tecnologicos y  Control integral de  Asentamientos Subnormales</t>
  </si>
  <si>
    <t>J. Recuperación,  mantenimiento y protección de las rondas hídricas y Acuiferos.</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</si>
  <si>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</si>
  <si>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</si>
  <si>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</si>
  <si>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</si>
  <si>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</si>
  <si>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</si>
  <si>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</si>
  <si>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</si>
  <si>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</si>
  <si>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</si>
  <si>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</si>
  <si>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</si>
  <si>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</si>
  <si>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</si>
  <si>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</si>
  <si>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</si>
  <si>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</si>
  <si>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</si>
  <si>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</si>
  <si>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</si>
  <si>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</si>
  <si>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</si>
  <si>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</si>
  <si>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</si>
  <si>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</si>
  <si>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</si>
  <si>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</si>
  <si>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</si>
  <si>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</si>
  <si>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</si>
  <si>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</si>
  <si>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</si>
  <si>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</si>
  <si>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</si>
  <si>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</si>
  <si>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</si>
  <si>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</si>
  <si>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</si>
  <si>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</si>
  <si>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</si>
  <si>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</si>
  <si>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</si>
  <si>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</si>
  <si>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</si>
  <si>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</si>
  <si>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</si>
  <si>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</si>
  <si>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</si>
  <si>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</si>
  <si>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</si>
  <si>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</si>
  <si>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</si>
  <si>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</si>
  <si>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</si>
  <si>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</si>
  <si>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</si>
  <si>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</si>
  <si>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</si>
  <si>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</si>
  <si>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</si>
  <si>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</si>
  <si>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</si>
  <si>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</si>
  <si>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</si>
  <si>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</si>
  <si>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</si>
  <si>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</si>
  <si>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</si>
  <si>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</si>
  <si>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</si>
  <si>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</si>
  <si>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</si>
  <si>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</si>
  <si>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</si>
  <si>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</si>
  <si>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</si>
  <si>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</si>
  <si>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</si>
  <si>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</si>
  <si>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</si>
  <si>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</si>
  <si>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</si>
  <si>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</si>
  <si>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</si>
  <si>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</si>
  <si>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</si>
  <si>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</si>
  <si>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</si>
  <si>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</si>
  <si>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</si>
  <si>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</si>
  <si>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</si>
  <si>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</si>
  <si>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</si>
  <si>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</si>
  <si>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</si>
  <si>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</si>
  <si>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</si>
  <si>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</si>
  <si>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</si>
  <si>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</si>
  <si>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</si>
  <si>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</si>
  <si>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</si>
  <si>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</si>
  <si>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</si>
  <si>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</si>
  <si>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</si>
  <si>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</si>
  <si>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</si>
  <si>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</si>
  <si>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</si>
  <si>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</si>
  <si>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</si>
  <si>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</si>
  <si>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</si>
  <si>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</si>
  <si>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</si>
  <si>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</si>
  <si>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</si>
  <si>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</si>
  <si>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</si>
  <si>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</si>
  <si>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</si>
  <si>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</si>
  <si>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Proyecto de Seguimiento y Monitoreo de las concesiones otorgadas por Corpamag</t>
  </si>
  <si>
    <t xml:space="preserve">23 (Ximena) </t>
  </si>
  <si>
    <t>Identificación y localización de zonas de concesión y localización de puntos de toma de agua superficial</t>
  </si>
  <si>
    <t>Identificación y actualización de pozos en cocesión y localización de puntos de toma de agua subterranea</t>
  </si>
  <si>
    <t>Geoposicionamiento y actualización de mapas de concesiones, puntos de toma y verificación de equipos</t>
  </si>
  <si>
    <t>Mediciones de control durante época seca y procesamiento de información</t>
  </si>
  <si>
    <t>Evaluación y estudio de conceciones</t>
  </si>
  <si>
    <t>Seguimiento y Monitoreo de las concesiones otorgadas por Corpamag</t>
  </si>
  <si>
    <t xml:space="preserve">18 (Ximena) </t>
  </si>
  <si>
    <t>19 (Ximena)</t>
  </si>
  <si>
    <t>31. Proyecto de Seguimiento y Monitoreo de las concesiones otorgadas por Corpamag</t>
  </si>
  <si>
    <t>31 (Dalia)</t>
  </si>
  <si>
    <t xml:space="preserve">Existen problemas de altos niveles de turbiedad y coliformes fecales en las cuencas media y baja, no permitiendo la destinación del recurso para fines recreativos mediante contacto primario y secundario. En la cuenca baja, hacia la desembocadura del río, existe presencia de hidrocarburos disueltos y dispersos.  </t>
  </si>
  <si>
    <r>
      <t>Desarrollo de asentamientos humanos</t>
    </r>
    <r>
      <rPr>
        <sz val="8"/>
        <color theme="1"/>
        <rFont val="Calibri"/>
        <family val="2"/>
        <scheme val="minor"/>
      </rPr>
      <t> </t>
    </r>
  </si>
  <si>
    <t>Intervención inadecuada del cauce del río</t>
  </si>
  <si>
    <t>Acciones de regulación y ordenamiento para garantizar la sostenibilidad del recurso y la optimización de su uso, el que se deriva del ciclo hidrológico y de establecer interrelaciones entre diferentes componentes naturales y antrópicos.</t>
  </si>
  <si>
    <t>Practicas Productivas</t>
  </si>
  <si>
    <t>Acciones de regulación y ordenamiento  para garantizar la sostenibilidad del recurso y la optimización de su uso, el que se deriva del ciclo hidrológico y de establecer interrelaciones entre diferentes componentes naturales y antrópicos.</t>
  </si>
  <si>
    <r>
      <t>Transformación De Ecosiste</t>
    </r>
    <r>
      <rPr>
        <sz val="8"/>
        <color theme="1"/>
        <rFont val="Calibri"/>
        <family val="2"/>
        <scheme val="minor"/>
      </rPr>
      <t> </t>
    </r>
    <r>
      <rPr>
        <sz val="9"/>
        <color theme="1"/>
        <rFont val="Arial"/>
        <family val="2"/>
      </rPr>
      <t>mas</t>
    </r>
  </si>
  <si>
    <t>Introducción de especies exóticas</t>
  </si>
  <si>
    <t>Uso del suelo.</t>
  </si>
  <si>
    <t>Fragmentación de ecosistemas por aprovechamiento intensivo de los recursos naturales y cambio climático global.</t>
  </si>
  <si>
    <t>Cambio climático global</t>
  </si>
  <si>
    <t>Se entiende como un cambio de clima atribuido directa o indirectamente a la actividad humana que altera la composición de la atmósfera mundial y que se suma a la variabilidad natural del clima observada durante periodos de tiempo comparables (IPCC, 2007).</t>
  </si>
  <si>
    <r>
      <t>Gestión Ambiental</t>
    </r>
    <r>
      <rPr>
        <sz val="8"/>
        <color theme="1"/>
        <rFont val="Calibri"/>
        <family val="2"/>
        <scheme val="minor"/>
      </rPr>
      <t> </t>
    </r>
  </si>
  <si>
    <t>Insuficientes áreas dedicadas a la preservación de los ecosistemas y la biodiversidad (como zonas protegidas) para mantener la oferta de bienes y servicios ambientales.</t>
  </si>
  <si>
    <r>
      <t xml:space="preserve">Gestión de Áreas </t>
    </r>
    <r>
      <rPr>
        <sz val="8"/>
        <color theme="1"/>
        <rFont val="Calibri"/>
        <family val="2"/>
        <scheme val="minor"/>
      </rPr>
      <t> </t>
    </r>
    <r>
      <rPr>
        <sz val="9"/>
        <color theme="1"/>
        <rFont val="Arial"/>
        <family val="2"/>
      </rPr>
      <t>protegidas</t>
    </r>
  </si>
  <si>
    <t>Descripción</t>
  </si>
  <si>
    <t>Cultura Ambiental Inadecuada</t>
  </si>
  <si>
    <t>Débil Cohesión Social</t>
  </si>
  <si>
    <t>La población se reconoce la falta de compromiso con el territorio; manifestada en  la baja participación de los actores sociales; presencia de conflictos entre la misma comunidad y apatía por el trabajo comunitario. En consecuencia, existe una débil cohesión social.</t>
  </si>
  <si>
    <t>Capital humano  con conocimientos empíricos para el desarrollo de prácticas productivas sostenibles</t>
  </si>
  <si>
    <r>
      <t>Practicas productivas</t>
    </r>
    <r>
      <rPr>
        <sz val="8"/>
        <color theme="1"/>
        <rFont val="Calibri"/>
        <family val="2"/>
        <scheme val="minor"/>
      </rPr>
      <t> </t>
    </r>
  </si>
  <si>
    <t>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t>
  </si>
  <si>
    <t>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</si>
  <si>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Componente Hídrico</t>
  </si>
  <si>
    <t>Componente Geológico</t>
  </si>
  <si>
    <t>Componente Sociocultural</t>
  </si>
  <si>
    <t>Extracción de arena en el cauce del río  (Vereda El Mosquito)</t>
  </si>
  <si>
    <t>En los alrededores de la vereda  El Mosquito, debido a las formaciones geológicas presentes en la zona se practica la extracción de materiales del cauce del río, especialmente de grava, arena y esquistos para la construcción y fabricación de  viviendas.</t>
  </si>
  <si>
    <t>De los estimativos de precipitación, escorrentía, evapotranspiración e índice de escasez, calculados únicamente para la escorrentía superficial se obtienen valores medios aceptables para todas las cuencas, con índices de escasez mayores del 50% solo en las partes bajas de las cuencas. Las subcuencas de la parte alta de todas las cuencas muestran alta disponibilidad del recurso hídrico por escorrentía, presentando quebradas y arroyos que son perennes, indicando que con un adecuado manejo y conservación de la cobertura vegetal, las rondas hídricas y un uso adecuado del suelo en estas zonas  se puede mantener la disponibilidad del recurso para todas las cuencas. Por otra parte, en la mayoría de las cuencas se presentan formaciones hidrogeológicas que pueden almacenar agua subterránea y realizar importantes aportes a los cauces superficiales, especialmente en las épocas de poca precipitación. La disponibilidad y conservación de estas áreas de recarga garantizan la sostenibilidad y disponibilidad del recurso</t>
  </si>
  <si>
    <t>Las crecientes demandas de territorios agrícolas, y el mal manejo a las diferentes actividades productivas y de crecimiento poblacional en la cuenca, ha generado un deterioro ambiental (fragmentación y pérdida parcial o total de la cobertura vegetal), que ha impactado de manera directa, a los bosques (bosque denso alto, ripario) que existen en los diferentes sectores de manera natural. Sumado a esto, el uso Inadecuado del suelo, lo cual ha fomentado la deforestación, la tala selectiva y la quema para desarrollo de cultivos y áreas de pastoreo (ampliación de la frontera agropecuaria).</t>
  </si>
  <si>
    <r>
      <t xml:space="preserve">Deterioro de bosques y su cobertura asociada </t>
    </r>
    <r>
      <rPr>
        <vertAlign val="superscript"/>
        <sz val="9"/>
        <color theme="1"/>
        <rFont val="Arial"/>
        <family val="2"/>
      </rPr>
      <t>1</t>
    </r>
  </si>
  <si>
    <t>La siembra controlada de especies de árboles con diferentes fines (protectores, productores o la combinación de estas) en los cauces de ríos, quebradas y zonas de alta pendiente, y en algunos casos para recuperar, mejorar y/o mantener la cobertura vegetal, se le denomina “Reforestación”. Dado que en la mayoría de los casos se realizan actividades de reforestación para aumentar la cobertura vegetal, no se tienen en cuenta las especies que se utilizan para tal fin, lo he ha conllevado a la dispersión y establecimiento natural de especies que no hacen parte de los ecosistemas de la cuenca (introducción de especies exóticas o no nativas) y que ha resultado en la invasión de sus comunidades, que han reemplazo o desplazado a las comunidades nativas. Lo que conlleva a la alteración del equilibrio ecosistemico y de la biodiversidad. En la parte alta de la cuenca hace más de 20 años, se reforesto con la especie Pinus patula (pino) de la familia de las coníferas, la cual invadió y se naturalizo de tal forma que cambio la composición florística del bosque naturales</t>
  </si>
  <si>
    <t>Dado que se observa en la cuenca, una débil planificación del territorio a nivel local, concerniente a la identificación de áreas de importancia ecosistémica, corredores biológicos, hábitats de especies amenazadas, y elementos  de valor arqueológico e histórico. Por lo tanto, es imperante la necesidad de iniciar procesos de declaratoria (ya sea a escala nacional, departamental o local) de dichas área para la preservación y conservación de este conjunto de elementos bióticos, arqueológicos e históricos; así como la puesta en marcha de planes de manejo de las áreas existentes, como determinante para el aprovechamiento de estas de forma sostenible. Lo que finalmente mantiene la oferta de bienes  y servicios ambientales que la cuenca ofrece a las comunidades asentadas y la población en general.</t>
  </si>
  <si>
    <t>Áreas  forestales en la parte media - alta que ofrecen garantías para el abastecimiento de agua a la cuenca, bajo un manejo adecuado</t>
  </si>
  <si>
    <t>Se identificaron dentro de esta potencialidad, aquellas áreas que poseen una cobertura boscosa que es fundamental para la permanencia del recurso hídrico y que actualmente son fuertemente presionadas por las diferentes actividades extractivas. En especial, las asociadas al sector forestal</t>
  </si>
  <si>
    <t>Mayor interés por el aprovechamiento económico de los recursos forestales  o por el desarrollo de áreas para ganadería y cultivos</t>
  </si>
  <si>
    <t>Recuperación de la cobertura vegetal de la Cuenca y la estructura ecológica de la misma.  Mayor oferta hídrica para la parte baja, estabilidad de la cuenca</t>
  </si>
  <si>
    <t>Áreas de valor paisajístico y hábitats de vida silvestre para el establecimiento de estrategias de conservación</t>
  </si>
  <si>
    <t>Se identificaron dentro de esta potencialidad, aquellas áreas que por sus características particulares de vegetación, estructura florística, conectividad, relieve, seguridad alimentaria y demás requerimientos para el establecimiento de poblaciones de comunidades plantas, hongos y animales, que deben ser preservadas y conservadas. Al ser identificadas, promover con base a estudios (planificación Ecorregional, portafolio de áreas protegidas, ruta crítica de declaratoria, etc.), la ejecución y puesta en marcha de los diferentes objetivos y metas de conservación; que deriven en sus planes de acción, que garantice la permanencia de la dinámica natural de dicho conjunto de áreas. Lo que finalmente propende, en la permanencia y sostenibilidad de los bienes y servicios ambientales de la cuenca</t>
  </si>
  <si>
    <t>Tala de bosques,  cambios en la dinámica de la cobertura vegetal, colonización, incremento de áreas de cultivo y potreros para ganadería</t>
  </si>
  <si>
    <t>Conservación de la biodiversidad,  recuperación de la estructura ecológica, beneficios sociales</t>
  </si>
  <si>
    <t>Zonas de la cuenca con alta biodiversidad y alto grado de endemismo (especies que solo habitan en un área restringida geográficamente) asociado a comunidades naturales de la Sierra Nevada de Santa Marta (SNSM), que representan grandes reservas biológicas (recursos fauna y flora), las cuales constituyen verdaderos bancos de germoplasma con potencial para la reforestación y repoblamiento en otros sectores de la cuenca en diferentes grados de intervención antrópica</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</si>
  <si>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Coordinación insuficiente entre el nivel  nacionales, regional y local para el desarrollo de programas de investigación básica y aplicada y su adecuada financiación. (Sector público, académico, privado, ONG, sociedad civil, etc).</t>
  </si>
  <si>
    <t>Recuperación de la biodiversidad de la cuenca, y la estructura ecológica de la misma. Aumento de hábitats y recuperación de poblaciones de fauna.  Mayor participación local en el manejo y protección de la Cuenca con posibles beneficios económicos</t>
  </si>
  <si>
    <t>Áreas de la cuenca media y alta de  importancia para la conservación biológica y cultural de la Cuenca, que reúnen criterios para ser consideradas como áreas protegidas</t>
  </si>
  <si>
    <t>Se identificaron dentro de esta potencialidad, aquellas áreas que poseen valores ecosistemicos, arqueológicos e históricos, representativos de la región. Que deben ser preservados y conservados para garantizar la dinámica natural, el hábitat de especies amenazadas, la sustentabilidad de los bienes y servicios ambientales, en especial el recurso hídrico y los valores culturales de estos elementos de conservación que se identifiquen a grande (ecosistemas, sitios arqueológicos e históricos) y pequeña escala (especies, etc.). Este tipo de estrategia de conservación, puede estar enmarcada dentro de un esquema o sistema de áreas protegidas (SIAP), Nacional (SINAP), Regional (SIRAP), Departamental (SIDAP) o local (SILAP).</t>
  </si>
  <si>
    <t>Inadecuadas vías de acceso, e infraestructura de servicios, baja capacitación local en atención al público, escasa planificación territorial para el desarrollo de un turismo sostenible. Bajo acompañamiento de entidades regionales, y nacionales y desarticulación institucional</t>
  </si>
  <si>
    <t>Recuperación de la biodiversidad de la cuenca, y la estructura ecológica de la misma.  Vinculación de la sociedad civil en la gestión de la cuenca. Aumento de fuentes de empleo, generación de sistemas agrosilvopastoriles, que contribuyen con la mitigación del cambio climático y la adaptación</t>
  </si>
  <si>
    <t>Zonas y áreas con paisajes de alto potencial turístico a lo largo de la cuenca</t>
  </si>
  <si>
    <t>Se identificaron dentro de esta potencialidad, aquellas áreas que actualmente mantienen o existen diferentes elementos paisajísticos (vegetación, biodiversidad, acuíferos, afloramientos rocosos, etc). Por lo tanto, pueden ser utilizados como muestras representativas de los valores ecosistemicos y poder ser apreciados por la población civil. Con especial énfasis en las actividad ecoturistica y zonas de recreación con buenas prácticas ambientales y estudios que sustenten su manejo</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</si>
  <si>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</si>
  <si>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con la parte baja mediante vías de acceso, mayor oferta de empleo, beneficios económicos, capacitación y desarrollo empresarial en la zona.</t>
  </si>
  <si>
    <t>Implementación de un esquema de PSA- Pagos por servicios ambientale</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</si>
  <si>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</si>
  <si>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</si>
  <si>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</si>
  <si>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Zonas de la cuenca media y alta con  biodiversidad y endemismo asociado a comunidades naturales de la SNSM</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</si>
  <si>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</si>
  <si>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</si>
  <si>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</si>
  <si>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</si>
  <si>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</si>
  <si>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 xml:space="preserve">Conversión de los bosques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</si>
  <si>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 xml:space="preserve">Gobernanza Ambiental </t>
  </si>
  <si>
    <t>Instrumentos de Planificación formulados que se encuentran en fase de implementación.</t>
  </si>
  <si>
    <t>Existen instrumentos de planificación formulados pero no implementados, y también existen instrumentos de planificación formulados  y en fase de implementación.</t>
  </si>
  <si>
    <t xml:space="preserve">Existen instrumentos de planificación formulados e implementados parcialmente, y también existen instrumentos de planificación formulados y no implementados. </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</si>
  <si>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</si>
  <si>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</si>
  <si>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</si>
  <si>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Ninguna de las instituciones de control ambiental y planificación territorial trabajan articuladamente.</t>
  </si>
  <si>
    <t>Todas las entidades de control ambiental y planificación territorial trabajan articuladamente</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</si>
  <si>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</si>
  <si>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</si>
  <si>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</si>
  <si>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</si>
  <si>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Cobertura de Bosque del 83% (bosque, ripario, fragmentado)</t>
  </si>
  <si>
    <t>Que se mantenga el porcentaje actual de 83%</t>
  </si>
  <si>
    <t>Porcentaje de población localizada en zonas de moderada  a alta amenazas por movimientos en masas y/o inundación</t>
  </si>
  <si>
    <t>No hay población localizada en zona de  amenazas alta y moderada a movimientos en masas e inundación.</t>
  </si>
  <si>
    <t>Entre el 30% y el 50% de la población se encuentra localizada en zona de  amenazas alta y moderada a movimientos en masas e inundación.</t>
  </si>
  <si>
    <t>Entre el 15% y el 5% de la población se encuentra localizada en zona de  amenazas alta y moderada a movimientos en masas e inundación.</t>
  </si>
  <si>
    <t>%  de área de la cuenca con asentamientos humanos</t>
  </si>
  <si>
    <t>Índice de calidad de agua (ICA)</t>
  </si>
  <si>
    <t>Medio  (ICA entre  51 y 70)</t>
  </si>
  <si>
    <t>Medio (ICA entre  51 y 70)</t>
  </si>
  <si>
    <t>Buena (ICA entre  71 y 90)</t>
  </si>
  <si>
    <t>Excelente (ICA entre  91 y 100)</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</si>
  <si>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</si>
  <si>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Porcentaje de población capacitada en políticas ambientales, protección del medio ambiente y manejo de los recursos naturales entre 80 y 100%.</t>
  </si>
  <si>
    <t>• Entre el 51-70% de los sectores productivos implementan buenas prácticas ambientales en sus actividades productivas</t>
  </si>
  <si>
    <t>• Más del 85% de los habitantes de la cuenca tienen sus necesidades básicas satisfechas</t>
  </si>
  <si>
    <t>• Porcentaje de Cobertura de Bosque (bosque, bosque ripario y fragmentado) entre el 71-90.</t>
  </si>
  <si>
    <t>• No hay población localizada en zona de  amenazas alta y moderada a movimientos en masas e inundación  y el porcentaje del área de la cuenca con asentamientos humanos se incrementa entre un 1% y 3%.</t>
  </si>
  <si>
    <t>• Rondas recuperadas y protegidas  entre el 60 % y el 100%. Porcentaje de área de la cuenca con un índice de escasez alto Entre 0 - 25 %. Índice de calidad de agua del río bueno y cobertura  de acceso a agua potable y manejo de aguas residuales  entre 60 y 100%.</t>
  </si>
  <si>
    <t xml:space="preserve">• Vertimiento inadecuado de aguas negras, residuos líquidos y sólidos urbanos y desechos de la construcción.
• Alteración de las condiciones sedimentológicas e hidrogeológicas causadas por el régimen de lluvias de la zona. 
• Deforestación, erosión.
</t>
  </si>
  <si>
    <t xml:space="preserve">• Metamorfosis y pérdida de la biodiversidad acuática.
• Generación de malos olores.
• Deterioro de la calidad del agua utilizada para recreación turística.
</t>
  </si>
  <si>
    <t>El desarrollo de actividades agropecuarias, especialmente de la agricultura sin mucho control y poca tecnificación, ha permitido la construcción de rellenos, terraplenes, la tala de bosques y desecación de cauces y arroyos que constituyen la cuenca del río, especialmente en el cauce principal  utilizando sus riveras para cultivos, actividades agropecuarias, sistemas de riego y para vías de comunicación, alterando  el drenaje natural, contribuyendo a la erosión, al transporte y acumulación de sedimentos en las zonas bajas  y por consiguiente a las inundaciones. También la construcción de viviendas en sitios inadecuados cerca del cauce del río han contribuido a su deterioro</t>
  </si>
  <si>
    <t xml:space="preserve">• Demanda de tierras para cultivo
• Obras hidráulicas inadecuadas
• Incompatibilidades en el uso del suelo
• Débil presencia de la autoridad ambiental
• Sitios inadecuados para la ubicación de infraestructura y viviendas
• Tala de bosques
• Ausencia de programas de educación diversificada para adultos
</t>
  </si>
  <si>
    <t xml:space="preserve">• Disminución del recurso hídrico y alteración de la oferta hídrica
• Sobrexplotación de acuíferos
• Cambios en la configuración paisajística.
• Fragmentación de los bosques
•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</si>
  <si>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 xml:space="preserve">• Uso Inadecuado del suelo
• Demanda de materiales para construcción
• Sitios inadecuados para la ubicación de viviendas e infraestructura
• Tala selectiva de bosques y deforestación
</t>
  </si>
  <si>
    <t xml:space="preserve">• Disminución del recurso hídrico y alteración de la oferta hídrica
• Sobrexplotación de acuíferos
• Cambios en la configuración paisajística.
• Fragmentación de los bosques
•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</si>
  <si>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 xml:space="preserve">• Falta de instrumentación para aforos en las cuencas
• Estudios para almacenamiento temporal en épocas de verano 
• Falta de Estudios de zonas de recarga de acuíferos
• Necesidad Estudios de delimitación de áreas de los acuíferos
• Zonificación adecuada de usos del suelo
</t>
  </si>
  <si>
    <t xml:space="preserve">• Mejor calidad de vida para la población
• Sostenibilidad del recurso
</t>
  </si>
  <si>
    <t xml:space="preserve">• Las características topográfica de la cuenca en su gran porcentajes es tipo montañosos con pendientes fuertes
• Alta pluviosidad durante temporadas invernales
• Uso inadecuado  del suelo.
• Efecto de la actividad antrópica (deforestación, construcción de vías, tala, quema y explotación de materiales.
</t>
  </si>
  <si>
    <t xml:space="preserve">• Pérdida de vidas humanas
• Destrucción y taponamiento de vías
• Agrietamiento del subsuelo
• Derrumbes y grandes movimientos de tierra.
• Pérdidas económicas en el sector agropecuario.
• Represamiento y generación de embalses de cauces fluviales con desarrollo de eventuales avalanchas de lodo y rocas.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</si>
  <si>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</si>
  <si>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</si>
  <si>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 xml:space="preserve">• Ampliación de la frontera agrícola (Cultivos) y pecuaria (cría de animales)
• Falta de implementación de la planeación y ordenamiento territorial
• Control y vigilancia parte de las autoridades competentes a nivel local y departamental.
• Uso inadecuado del suelo (incompatibilidad de las actividades y el uso recomendado del mismo)
</t>
  </si>
  <si>
    <t xml:space="preserve">• Fragmentación de bosques y cobertura asociada
• Perdida de hábitats para especies de fauna
• Transformación de los ecosistemas originales.
• Perdida del recurso hídrico
• Perdida de los bienes y servicios ambientales
• Conflictos de uso de suelo
• Deterioro ambiental
</t>
  </si>
  <si>
    <t xml:space="preserve">• Falta de estudios de la composición florística de la cuenca
• La no implementación de los estudios florísticos (aunque pocos) existentes por parte de las entidades pertinentes para los protocolos de reforestación
• Introducción de especies que no hacen parte de la composición florística original (nativas) de la vegetación presente
• Carencia o falta de implementación de protocolos para el control o erradicación de especies introducidas
</t>
  </si>
  <si>
    <t xml:space="preserve">• Alteración de la composición florista de la vegetación nativa
• Degradación de los suelos 
• Pérdida de hábitats 
• Alteración del microclima  
• Aislamientos de los ecosistemas
• Disminución de la biodiversidad
</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</si>
  <si>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</si>
  <si>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</si>
  <si>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 xml:space="preserve">• Ausencia de planificación y control territorial
• Expansión de actividades antrópicas sobre ecosistemas estratégicos.
• Colonización de áreas de importancia ecosistémica, arqueológica e histórica.
• Carencia de cultura ambiental en general
</t>
  </si>
  <si>
    <t xml:space="preserve">• Perdida de los ecosistemas, hábitats y biodiversidad en general.
• Perdida de elementos arqueológicos e históricos de gran importancia
• Disminución de los bienes y servicios ambientales de la cuenca.
</t>
  </si>
  <si>
    <t xml:space="preserve">El uso del recurso hídrico y demás recursos naturales es el resultado de  los procesos históricos de los actores sociales locales en el territorio. El tipo y la forma en que se desarrollan las actividades económicas, productivas, recreativas, sociales, etc., responde a esquemas culturales específicos construidos a partir de la formas de relación entre la sociedad y naturaleza, en función de la historia socio-ambiental de la población.
La  cultura  ambiental y la capacitación en mejores práctica productivas, es  una de las principales debilidades para conservar y hacer un uso adecuado de los recursos naturales. No existe concienciación por parte de la comunidad en el manejo adecuado que deben darle a los residuos sólidos y líquidos; la inadecuada disposición de las basuras y el vertimiento de excretas afectan la calidad del agua del río, especialmente en la parte baja de la cuenca; asimismo, la calidad del agua también se ve afectada por los residuos del beneficio del café que se generan en la parte alta de la cuenca.
</t>
  </si>
  <si>
    <t xml:space="preserve">• Debilidad y bajo impacto de programas de educación ambiental.
• Insuficiencia en los recursos y capacitación para la comunidad desde las entidades gubernamentales.
• Débil organización y participación comunitaria en la gestión ambiental. 
</t>
  </si>
  <si>
    <t xml:space="preserve">• Presión  de la población sobre los recursos naturales (agua, suelo, flora y fauna).
• Subvaloración del recurso hídrico.
• Contaminación de cuerpos de agua por actividades antrópicas  
• Deterioro de la cobertura vegetal </t>
  </si>
  <si>
    <t xml:space="preserve">• Débil organización y participación comunitaria en la gestión ambiental.
• Falta de sentido de pertenencia e identidad por el territorio.
• Ausencia de programas y proyectos de inclusión social
</t>
  </si>
  <si>
    <t xml:space="preserve">• Presión  de la población sobre los recursos naturales (agua, suelo, flora y fauna).
• Subvaloración del recurso hídrico.
• Débil Cohesión Social
• Débil liderazgo 
</t>
  </si>
  <si>
    <t>La Cuenca del Río Gaira, se encuentra fundamentalmente ocupada por cultivos de pan coger, frutales varios, pastos, ganadería y áreas agro turísticas con fines recreacionales, lo que ha ido en su conjunto restando cada vez más superficie a las masas forestales autóctonas, de manera que solo es posible encontrar masas forestales en el entorno de los principales cauces fluviales, evidentemente localizado en toda la cuenca</t>
  </si>
  <si>
    <t xml:space="preserve">• Ampliación inadecuada de la frontera ganadera para  pastos
• Ampliación inadecuada de la frontera agrícola 
• Tala  de Bosques
• Débil presencia de la autoridad ambiental
• Crecimiento urbanístico de las cabeceras municipales
• Falta de gestión para formular y desarrollar proyectos productivos
</t>
  </si>
  <si>
    <t xml:space="preserve">• Alteración del Hábitat 
• Deterioro de la cobertura vegetal
• Deterioro de la calidad agrologica de los suelos
• Fragmentación de los bosques
• Cambios en la configuración paisajística.
</t>
  </si>
  <si>
    <t xml:space="preserve">• Viviendas inadecuadas
• Viviendas con hacinamiento crítico
• Viviendas con servicios inadecuados
• Viviendas con alta dependencia económica
• Viviendas con niños en edad escolar que no asisten a la escuela
</t>
  </si>
  <si>
    <t xml:space="preserve">• Vulnerabilidad a enfermedades infecciosas
• Baja productividad laboral
• Conflictividad social e intrafamiliar
• No hay mejoramiento socioeconómico transgeneracional (se perpetua la condición de pobreza)
</t>
  </si>
  <si>
    <t xml:space="preserve">El capital social se convierte en una herramienta indispensable para el desarrollo de las comunidades; este capital social lo constituyen las organizaciones de base, los líderes innatos y las entidades gubernamentales y no gubernamentales. Estos actores se caracterizan por trabajar de manera coordinada, bajo un ambiente de seguridad, correspondencia y unión; convirtiéndolos  en un factor decisivo para el cambio.
En la cuenca,  además de otros actores, las Juntas de Acción Comunal, JAC, integran un valioso capital social con interés para trabajar en la sostenibilidad y ordenamiento del territorio. Por lo tanto, se requiere  empoderarlas mediante el fortalecimiento organizacional.
</t>
  </si>
  <si>
    <t xml:space="preserve">• Debilidad en las redes sociales.
• No hay sentido de pertenencia.
• Falta de gestión de la organizaciones.
• Escazas oportunidades de formación en educación comunitaria lo que obstaculiza la participación en asuntos locales, municipales y regionales.
</t>
  </si>
  <si>
    <t xml:space="preserve">• Empoderamiento de la población, incrementando su capacidad de gestión, autogestión y cogestión. 
• Participación comunitaria activa que permite promover la capacidad de negociación y autogestión  de sus organizaciones. 
• El respeto por los conocimientos y saberes, afirmando la identidad de grupo con su cultura y sus tradiciones.
• Promoción de espacios de concertación, diálogos y pactos como estrategias de desarrollo.
</t>
  </si>
  <si>
    <t>Fuentes de Financiación Cuenca del Río Gaira</t>
  </si>
  <si>
    <t>Menos  de 1%</t>
  </si>
  <si>
    <t>Existencia de áreas en la cuenca en conflicto severo del uso del territorio</t>
  </si>
  <si>
    <t>Si existe</t>
  </si>
  <si>
    <t>13. Formulación de un  plan de mejoramiento de hábitat para comunidades localizadas en zonas aptas para uso residencial</t>
  </si>
  <si>
    <t>Escenario Apuesta</t>
  </si>
  <si>
    <t xml:space="preserve">Nivel de empoderamiento de la sociedad civil frente al cumplimiento de las políticas ambientales y el uso sustentable de los recursos naturales.   </t>
  </si>
  <si>
    <t>6. Conformación, consolidación y capacitación de comités de gestores ambientales comunitarios (red de gestores comunitarios)</t>
  </si>
  <si>
    <t>Componente Biótico</t>
  </si>
  <si>
    <t>7. Coordinación institucional con los territorios étnicos</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</si>
  <si>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 del Río Gaira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</si>
</sst>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3"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sz val="11"/>
      <color rgb="FF000000"/>
      <name val="Calibri"/>
      <family val="2"/>
      <scheme val="minor"/>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b/>
      <sz val="20"/>
      <color theme="1"/>
      <name val="Calibri"/>
      <family val="2"/>
      <scheme val="minor"/>
    </font>
    <font>
      <b/>
      <sz val="22"/>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tint="-0.249977111117893"/>
      <name val="Arial"/>
      <family val="2"/>
    </font>
    <font>
      <sz val="8"/>
      <color theme="9"/>
      <name val="Arial"/>
      <family val="2"/>
    </font>
    <font>
      <sz val="11"/>
      <color theme="9" tint="-0.249977111117893"/>
      <name val="Calibri"/>
      <family val="2"/>
      <scheme val="minor"/>
    </font>
    <font>
      <sz val="9"/>
      <color theme="9" tint="-0.249977111117893"/>
      <name val="Arial"/>
      <family val="2"/>
    </font>
    <font>
      <b/>
      <sz val="12"/>
      <name val="Calibri"/>
      <family val="2"/>
      <scheme val="minor"/>
    </font>
    <font>
      <sz val="12"/>
      <name val="Calibri"/>
      <family val="2"/>
      <scheme val="minor"/>
    </font>
    <font>
      <sz val="9"/>
      <color theme="1"/>
      <name val="Arial"/>
      <family val="2"/>
    </font>
    <font>
      <sz val="9"/>
      <color rgb="FF000000"/>
      <name val="Wingdings"/>
      <charset val="2"/>
    </font>
    <font>
      <sz val="9"/>
      <color rgb="FF000000"/>
      <name val="Arial"/>
      <family val="2"/>
    </font>
    <font>
      <sz val="8"/>
      <color theme="1"/>
      <name val="Calibri"/>
      <family val="2"/>
      <scheme val="minor"/>
    </font>
    <font>
      <vertAlign val="superscript"/>
      <sz val="9"/>
      <color theme="1"/>
      <name val="Arial"/>
      <family val="2"/>
    </font>
    <font>
      <b/>
      <sz val="20"/>
      <color theme="0"/>
      <name val="Calibri"/>
      <family val="2"/>
      <scheme val="minor"/>
    </font>
    <font>
      <b/>
      <sz val="22"/>
      <color theme="0"/>
      <name val="Calibri"/>
      <family val="2"/>
      <scheme val="minor"/>
    </font>
    <font>
      <b/>
      <sz val="9"/>
      <color theme="0"/>
      <name val="Arial"/>
      <family val="2"/>
    </font>
    <font>
      <b/>
      <sz val="12"/>
      <color theme="0"/>
      <name val="Calibri"/>
      <family val="2"/>
      <scheme val="minor"/>
    </font>
  </fonts>
  <fills count="1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7"/>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rgb="FF00B050"/>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34">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0" xfId="0" applyFont="1" applyAlignment="1"/>
    <xf numFmtId="0" fontId="0" fillId="0" borderId="0" xfId="0" applyAlignment="1"/>
    <xf numFmtId="0" fontId="6" fillId="6" borderId="1" xfId="0" applyFont="1" applyFill="1" applyBorder="1" applyAlignment="1">
      <alignment horizontal="center" vertical="center"/>
    </xf>
    <xf numFmtId="164" fontId="6" fillId="6" borderId="1" xfId="1" applyFont="1" applyFill="1" applyBorder="1" applyAlignment="1">
      <alignment horizontal="center" vertical="center" wrapText="1"/>
    </xf>
    <xf numFmtId="0" fontId="6" fillId="6" borderId="0" xfId="0" applyFont="1" applyFill="1" applyAlignment="1">
      <alignment horizontal="center" vertical="center" wrapText="1"/>
    </xf>
    <xf numFmtId="0" fontId="6" fillId="7" borderId="0" xfId="0" applyFont="1" applyFill="1" applyAlignment="1">
      <alignment horizontal="center"/>
    </xf>
    <xf numFmtId="0" fontId="6" fillId="8" borderId="0" xfId="0" applyFont="1" applyFill="1" applyAlignment="1">
      <alignment horizontal="center"/>
    </xf>
    <xf numFmtId="0" fontId="6" fillId="6" borderId="0" xfId="0" applyFont="1" applyFill="1" applyAlignment="1">
      <alignment horizontal="center" wrapText="1"/>
    </xf>
    <xf numFmtId="0" fontId="6" fillId="11" borderId="0" xfId="0" applyFont="1" applyFill="1" applyAlignment="1">
      <alignment horizontal="center"/>
    </xf>
    <xf numFmtId="0" fontId="6" fillId="12" borderId="0" xfId="0" applyFont="1" applyFill="1" applyAlignment="1">
      <alignment horizontal="center"/>
    </xf>
    <xf numFmtId="0" fontId="6" fillId="3" borderId="0" xfId="0" applyFont="1" applyFill="1" applyAlignment="1">
      <alignment horizontal="center"/>
    </xf>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3" fillId="0" borderId="1" xfId="0" applyFont="1" applyBorder="1" applyAlignment="1">
      <alignment wrapText="1"/>
    </xf>
    <xf numFmtId="166" fontId="13"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4" fillId="0" borderId="0" xfId="0" applyFont="1" applyBorder="1" applyAlignment="1">
      <alignment wrapText="1"/>
    </xf>
    <xf numFmtId="0" fontId="15"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5" fillId="0" borderId="1" xfId="0" applyFont="1" applyFill="1" applyBorder="1" applyAlignment="1">
      <alignment wrapText="1"/>
    </xf>
    <xf numFmtId="0" fontId="4" fillId="0" borderId="1" xfId="0" applyFont="1" applyFill="1" applyBorder="1" applyAlignment="1">
      <alignment wrapText="1"/>
    </xf>
    <xf numFmtId="0" fontId="15"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6" fillId="0" borderId="1" xfId="0" applyFont="1" applyBorder="1" applyAlignment="1">
      <alignment wrapText="1"/>
    </xf>
    <xf numFmtId="0" fontId="16"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5" fillId="0" borderId="1" xfId="0" applyFont="1" applyBorder="1" applyAlignment="1">
      <alignment wrapText="1"/>
    </xf>
    <xf numFmtId="166" fontId="21" fillId="0" borderId="1" xfId="1" applyNumberFormat="1" applyFont="1" applyFill="1" applyBorder="1" applyAlignment="1">
      <alignment vertical="center"/>
    </xf>
    <xf numFmtId="0" fontId="21" fillId="0" borderId="1" xfId="0" applyFont="1" applyFill="1" applyBorder="1" applyAlignment="1">
      <alignment horizontal="center" wrapText="1"/>
    </xf>
    <xf numFmtId="166" fontId="18" fillId="0" borderId="3" xfId="1" applyNumberFormat="1" applyFont="1" applyFill="1" applyBorder="1" applyAlignment="1">
      <alignment horizontal="center" vertical="center"/>
    </xf>
    <xf numFmtId="0" fontId="27" fillId="0" borderId="1" xfId="0" applyFont="1" applyBorder="1" applyAlignment="1">
      <alignment horizontal="center"/>
    </xf>
    <xf numFmtId="166" fontId="27" fillId="0" borderId="1" xfId="1" applyNumberFormat="1" applyFont="1" applyBorder="1"/>
    <xf numFmtId="0" fontId="8" fillId="14" borderId="1" xfId="0" applyFont="1" applyFill="1" applyBorder="1" applyAlignment="1">
      <alignment horizontal="center" vertical="center"/>
    </xf>
    <xf numFmtId="166" fontId="8" fillId="14" borderId="1" xfId="1" applyNumberFormat="1" applyFont="1" applyFill="1" applyBorder="1" applyAlignment="1">
      <alignment horizontal="center" vertical="center"/>
    </xf>
    <xf numFmtId="3" fontId="8" fillId="14"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0" fillId="0" borderId="1" xfId="0" applyFont="1" applyBorder="1"/>
    <xf numFmtId="166" fontId="30" fillId="0" borderId="1" xfId="1" applyNumberFormat="1" applyFont="1" applyBorder="1"/>
    <xf numFmtId="0" fontId="30" fillId="0" borderId="1" xfId="0" applyFont="1" applyBorder="1" applyAlignment="1">
      <alignment wrapText="1"/>
    </xf>
    <xf numFmtId="0" fontId="31" fillId="0" borderId="1" xfId="0" applyFont="1" applyBorder="1" applyAlignment="1">
      <alignment horizontal="justify" vertical="center" wrapText="1"/>
    </xf>
    <xf numFmtId="166" fontId="31" fillId="0" borderId="1" xfId="1" applyNumberFormat="1" applyFont="1" applyFill="1" applyBorder="1" applyAlignment="1">
      <alignment horizontal="center" vertical="center"/>
    </xf>
    <xf numFmtId="166" fontId="31" fillId="14" borderId="1" xfId="1" applyNumberFormat="1" applyFont="1" applyFill="1" applyBorder="1" applyAlignment="1">
      <alignment horizontal="center" vertical="center"/>
    </xf>
    <xf numFmtId="0" fontId="31" fillId="14" borderId="1" xfId="0" applyFont="1" applyFill="1" applyBorder="1" applyAlignment="1">
      <alignment horizontal="center" vertical="center"/>
    </xf>
    <xf numFmtId="166" fontId="31" fillId="0" borderId="1" xfId="1" applyNumberFormat="1" applyFont="1" applyBorder="1" applyAlignment="1">
      <alignment horizontal="center" vertical="center"/>
    </xf>
    <xf numFmtId="3" fontId="31" fillId="14" borderId="1" xfId="0" applyNumberFormat="1" applyFont="1" applyFill="1" applyBorder="1" applyAlignment="1">
      <alignment horizontal="center" vertical="center"/>
    </xf>
    <xf numFmtId="0" fontId="31" fillId="0" borderId="1" xfId="0" applyFont="1" applyFill="1" applyBorder="1" applyAlignment="1">
      <alignment vertical="center" wrapText="1"/>
    </xf>
    <xf numFmtId="0" fontId="18" fillId="0" borderId="3" xfId="0" applyFont="1" applyFill="1" applyBorder="1" applyAlignment="1">
      <alignment horizontal="center" vertical="center" wrapText="1"/>
    </xf>
    <xf numFmtId="0" fontId="33" fillId="0" borderId="1" xfId="0" applyFont="1" applyFill="1" applyBorder="1" applyAlignment="1">
      <alignment horizontal="center" vertical="center"/>
    </xf>
    <xf numFmtId="166" fontId="33" fillId="0" borderId="1" xfId="1" applyNumberFormat="1" applyFont="1" applyFill="1" applyBorder="1" applyAlignment="1">
      <alignment horizontal="center" vertical="center"/>
    </xf>
    <xf numFmtId="0" fontId="33" fillId="0" borderId="1" xfId="0" applyNumberFormat="1" applyFont="1" applyFill="1" applyBorder="1" applyAlignment="1">
      <alignment horizontal="center" vertical="center"/>
    </xf>
    <xf numFmtId="0" fontId="33" fillId="0" borderId="1" xfId="0" applyFont="1" applyFill="1" applyBorder="1" applyAlignment="1">
      <alignment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1"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166" fontId="21" fillId="0" borderId="1" xfId="1"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readingOrder="1"/>
    </xf>
    <xf numFmtId="0" fontId="19" fillId="0" borderId="10" xfId="0" applyFont="1" applyFill="1" applyBorder="1" applyAlignment="1">
      <alignment vertical="center" textRotation="90"/>
    </xf>
    <xf numFmtId="0" fontId="20" fillId="0" borderId="10" xfId="0" applyFont="1" applyFill="1" applyBorder="1" applyAlignment="1">
      <alignment vertical="center" textRotation="90"/>
    </xf>
    <xf numFmtId="0" fontId="41" fillId="13" borderId="1" xfId="0" applyFont="1" applyFill="1" applyBorder="1" applyAlignment="1">
      <alignment horizontal="center" vertical="center" wrapText="1"/>
    </xf>
    <xf numFmtId="0" fontId="34" fillId="0" borderId="1" xfId="0" applyFont="1" applyBorder="1" applyAlignment="1">
      <alignment horizontal="justify" vertical="center" wrapText="1"/>
    </xf>
    <xf numFmtId="0" fontId="36" fillId="0" borderId="1" xfId="0" applyFont="1" applyFill="1" applyBorder="1" applyAlignment="1">
      <alignment horizontal="justify" vertical="center" wrapText="1"/>
    </xf>
    <xf numFmtId="0" fontId="42" fillId="13" borderId="1" xfId="0" applyFont="1" applyFill="1" applyBorder="1" applyAlignment="1">
      <alignment horizontal="center" vertical="center" wrapText="1"/>
    </xf>
    <xf numFmtId="164" fontId="42" fillId="13" borderId="1" xfId="1" applyFont="1" applyFill="1" applyBorder="1" applyAlignment="1">
      <alignment horizontal="center" vertical="center"/>
    </xf>
    <xf numFmtId="0" fontId="42" fillId="13" borderId="1" xfId="0" applyFont="1" applyFill="1" applyBorder="1" applyAlignment="1">
      <alignment horizontal="center" vertical="center"/>
    </xf>
    <xf numFmtId="0" fontId="21" fillId="0" borderId="0" xfId="0" applyFont="1" applyFill="1" applyBorder="1" applyAlignment="1">
      <alignment vertical="center" wrapText="1"/>
    </xf>
    <xf numFmtId="0" fontId="22" fillId="0" borderId="0" xfId="0" applyFont="1" applyFill="1" applyBorder="1" applyAlignment="1">
      <alignment vertical="center" textRotation="90" wrapText="1"/>
    </xf>
    <xf numFmtId="0" fontId="42" fillId="13" borderId="1" xfId="0" applyFont="1" applyFill="1" applyBorder="1" applyAlignment="1">
      <alignment horizontal="center" vertical="center" textRotation="90" wrapText="1"/>
    </xf>
    <xf numFmtId="0" fontId="34" fillId="0" borderId="3" xfId="0" applyFont="1" applyBorder="1" applyAlignment="1">
      <alignment vertical="center" wrapText="1"/>
    </xf>
    <xf numFmtId="0" fontId="36" fillId="0" borderId="1" xfId="0" applyFont="1" applyFill="1" applyBorder="1" applyAlignment="1">
      <alignment vertical="center" wrapText="1"/>
    </xf>
    <xf numFmtId="0" fontId="34" fillId="0" borderId="0" xfId="0" applyFont="1" applyFill="1" applyBorder="1" applyAlignment="1">
      <alignment vertical="center" wrapText="1"/>
    </xf>
    <xf numFmtId="0" fontId="35" fillId="0" borderId="0" xfId="0" applyFont="1" applyFill="1" applyBorder="1" applyAlignment="1">
      <alignment horizontal="justify" vertical="center" wrapText="1"/>
    </xf>
    <xf numFmtId="0" fontId="39" fillId="0" borderId="0" xfId="0" applyFont="1" applyFill="1" applyBorder="1" applyAlignment="1">
      <alignment vertical="center" textRotation="90"/>
    </xf>
    <xf numFmtId="0" fontId="34" fillId="0" borderId="1" xfId="0" applyFont="1" applyFill="1" applyBorder="1" applyAlignment="1">
      <alignment horizontal="justify" vertical="center" wrapText="1"/>
    </xf>
    <xf numFmtId="0" fontId="34" fillId="0" borderId="1" xfId="0" applyFont="1" applyFill="1" applyBorder="1" applyAlignment="1">
      <alignment vertical="center" wrapText="1"/>
    </xf>
    <xf numFmtId="0" fontId="6" fillId="9" borderId="0" xfId="0" applyFont="1" applyFill="1" applyAlignment="1">
      <alignment horizontal="center" wrapText="1"/>
    </xf>
    <xf numFmtId="0" fontId="4" fillId="0" borderId="7" xfId="0" applyFont="1" applyFill="1" applyBorder="1" applyAlignment="1">
      <alignment horizontal="center"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8" fillId="0" borderId="1" xfId="0" applyFont="1" applyBorder="1" applyAlignment="1">
      <alignment horizontal="center" vertical="center" wrapText="1"/>
    </xf>
    <xf numFmtId="0" fontId="4" fillId="0" borderId="7"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29" fillId="0" borderId="1" xfId="0" applyFont="1" applyBorder="1" applyAlignment="1">
      <alignment horizontal="center" vertical="center" wrapText="1"/>
    </xf>
    <xf numFmtId="0" fontId="5" fillId="0" borderId="8" xfId="0" applyFont="1" applyFill="1" applyBorder="1" applyAlignment="1">
      <alignment horizont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6" fillId="5" borderId="0" xfId="0" applyFont="1" applyFill="1" applyAlignment="1">
      <alignment horizontal="center"/>
    </xf>
    <xf numFmtId="0" fontId="6" fillId="13" borderId="0" xfId="0" applyFont="1" applyFill="1" applyAlignment="1">
      <alignment horizontal="center"/>
    </xf>
    <xf numFmtId="0" fontId="6" fillId="10" borderId="0" xfId="0" applyFont="1" applyFill="1" applyAlignment="1">
      <alignment horizontal="center"/>
    </xf>
    <xf numFmtId="0" fontId="41" fillId="13" borderId="2" xfId="0" applyFont="1" applyFill="1" applyBorder="1" applyAlignment="1">
      <alignment horizontal="center" vertical="center" wrapText="1"/>
    </xf>
    <xf numFmtId="0" fontId="41" fillId="13" borderId="3" xfId="0" applyFont="1" applyFill="1" applyBorder="1" applyAlignment="1">
      <alignment horizontal="center" vertical="center" wrapText="1"/>
    </xf>
    <xf numFmtId="0" fontId="41" fillId="13" borderId="1" xfId="0" applyFont="1" applyFill="1" applyBorder="1" applyAlignment="1">
      <alignment horizontal="center" vertical="center" wrapText="1"/>
    </xf>
    <xf numFmtId="0" fontId="34" fillId="0" borderId="1" xfId="0" applyFont="1" applyFill="1" applyBorder="1" applyAlignment="1">
      <alignment horizontal="justify" vertical="center" wrapText="1"/>
    </xf>
    <xf numFmtId="0" fontId="34" fillId="0" borderId="1" xfId="0" applyFont="1" applyBorder="1" applyAlignment="1">
      <alignment horizontal="justify"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3" fillId="0" borderId="1" xfId="0" applyFont="1" applyFill="1" applyBorder="1" applyAlignment="1">
      <alignment horizontal="justify" vertical="center" wrapText="1"/>
    </xf>
    <xf numFmtId="10" fontId="23" fillId="0" borderId="1" xfId="0" applyNumberFormat="1" applyFont="1" applyFill="1" applyBorder="1" applyAlignment="1">
      <alignment horizontal="center" vertical="center" wrapText="1"/>
    </xf>
    <xf numFmtId="0" fontId="42" fillId="13" borderId="1" xfId="0" applyFont="1" applyFill="1" applyBorder="1" applyAlignment="1">
      <alignment horizontal="center" vertical="center" textRotation="90" wrapText="1"/>
    </xf>
    <xf numFmtId="0" fontId="23" fillId="0" borderId="1" xfId="0" applyFont="1" applyFill="1" applyBorder="1" applyAlignment="1">
      <alignment horizontal="center" vertical="center" wrapText="1"/>
    </xf>
    <xf numFmtId="10" fontId="12"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wrapText="1"/>
    </xf>
    <xf numFmtId="166" fontId="21" fillId="0" borderId="1" xfId="1" applyNumberFormat="1" applyFont="1" applyFill="1" applyBorder="1" applyAlignment="1">
      <alignment horizontal="center" vertical="center"/>
    </xf>
    <xf numFmtId="0" fontId="33" fillId="0" borderId="1" xfId="0" applyFont="1" applyFill="1" applyBorder="1" applyAlignment="1">
      <alignment horizontal="center" vertical="center" wrapText="1"/>
    </xf>
    <xf numFmtId="0" fontId="42" fillId="13" borderId="1" xfId="0" applyFont="1" applyFill="1" applyBorder="1" applyAlignment="1">
      <alignment horizontal="center" vertical="center" textRotation="90"/>
    </xf>
    <xf numFmtId="0" fontId="26" fillId="0" borderId="1" xfId="0" applyFont="1" applyFill="1" applyBorder="1" applyAlignment="1">
      <alignment horizontal="center" vertical="center" wrapText="1" readingOrder="1"/>
    </xf>
    <xf numFmtId="0" fontId="32" fillId="0" borderId="1" xfId="0" applyFont="1" applyFill="1" applyBorder="1" applyAlignment="1">
      <alignment horizontal="center" vertical="center" textRotation="90" wrapText="1"/>
    </xf>
    <xf numFmtId="0" fontId="36"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readingOrder="1"/>
    </xf>
    <xf numFmtId="0" fontId="22" fillId="0" borderId="1" xfId="0" applyFont="1" applyFill="1" applyBorder="1" applyAlignment="1">
      <alignment horizontal="center" vertical="center" textRotation="90" wrapText="1"/>
    </xf>
    <xf numFmtId="0" fontId="40" fillId="13" borderId="1" xfId="0" applyFont="1" applyFill="1" applyBorder="1" applyAlignment="1">
      <alignment horizontal="center" vertical="center" textRotation="90"/>
    </xf>
    <xf numFmtId="0" fontId="34" fillId="0" borderId="1" xfId="0" applyFont="1" applyFill="1" applyBorder="1" applyAlignment="1">
      <alignment horizontal="center" vertical="center"/>
    </xf>
    <xf numFmtId="0" fontId="36" fillId="0" borderId="1" xfId="0" applyFont="1" applyFill="1" applyBorder="1" applyAlignment="1">
      <alignment horizontal="justify" vertical="center" wrapText="1"/>
    </xf>
    <xf numFmtId="0" fontId="12" fillId="0" borderId="1" xfId="0" applyFont="1" applyFill="1" applyBorder="1" applyAlignment="1">
      <alignment horizontal="center" vertical="center" wrapText="1"/>
    </xf>
    <xf numFmtId="0" fontId="39" fillId="13" borderId="2" xfId="0" applyFont="1" applyFill="1" applyBorder="1" applyAlignment="1">
      <alignment horizontal="center" vertical="center" textRotation="90"/>
    </xf>
    <xf numFmtId="0" fontId="39" fillId="13" borderId="9" xfId="0" applyFont="1" applyFill="1" applyBorder="1" applyAlignment="1">
      <alignment horizontal="center" vertical="center" textRotation="90"/>
    </xf>
    <xf numFmtId="0" fontId="34" fillId="0" borderId="2" xfId="0" applyFont="1" applyFill="1" applyBorder="1" applyAlignment="1">
      <alignment horizontal="justify" vertical="center" wrapText="1"/>
    </xf>
    <xf numFmtId="0" fontId="34" fillId="0" borderId="9" xfId="0" applyFont="1" applyFill="1" applyBorder="1" applyAlignment="1">
      <alignment horizontal="justify" vertical="center" wrapText="1"/>
    </xf>
    <xf numFmtId="0" fontId="34" fillId="0" borderId="3" xfId="0" applyFont="1" applyFill="1" applyBorder="1" applyAlignment="1">
      <alignment horizontal="justify" vertical="center" wrapText="1"/>
    </xf>
    <xf numFmtId="0" fontId="34" fillId="0" borderId="1" xfId="0" applyFont="1" applyFill="1" applyBorder="1" applyAlignment="1">
      <alignment horizontal="left" vertical="center" wrapText="1"/>
    </xf>
    <xf numFmtId="0" fontId="21" fillId="0" borderId="1" xfId="1" applyNumberFormat="1" applyFont="1" applyFill="1" applyBorder="1" applyAlignment="1">
      <alignment horizontal="center" vertical="center"/>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34" fillId="0" borderId="9" xfId="0" applyFont="1" applyBorder="1" applyAlignment="1">
      <alignment horizontal="justify" vertical="center" wrapText="1"/>
    </xf>
    <xf numFmtId="9" fontId="36" fillId="0" borderId="1" xfId="0" applyNumberFormat="1" applyFont="1" applyFill="1" applyBorder="1" applyAlignment="1">
      <alignment horizontal="center" vertical="center"/>
    </xf>
    <xf numFmtId="0" fontId="36" fillId="0" borderId="1" xfId="0" applyFont="1" applyFill="1" applyBorder="1" applyAlignment="1">
      <alignment horizontal="center" vertical="center"/>
    </xf>
    <xf numFmtId="0" fontId="36" fillId="0" borderId="1" xfId="0" applyFont="1" applyBorder="1" applyAlignment="1">
      <alignment horizontal="justify" vertical="center" wrapText="1"/>
    </xf>
    <xf numFmtId="0" fontId="39" fillId="13" borderId="1" xfId="0" applyFont="1" applyFill="1" applyBorder="1" applyAlignment="1">
      <alignment horizontal="center" vertical="center" textRotation="90"/>
    </xf>
    <xf numFmtId="0" fontId="34" fillId="0" borderId="1" xfId="0" applyFont="1" applyFill="1" applyBorder="1" applyAlignment="1">
      <alignment horizontal="center" vertical="center" wrapText="1"/>
    </xf>
    <xf numFmtId="10" fontId="36" fillId="0" borderId="1" xfId="0" applyNumberFormat="1" applyFont="1" applyFill="1" applyBorder="1" applyAlignment="1">
      <alignment horizontal="center" vertical="center" wrapText="1"/>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72" zoomScale="80" zoomScaleNormal="80" workbookViewId="0">
      <selection activeCell="A488" sqref="A488:A499"/>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47" t="s">
        <v>410</v>
      </c>
      <c r="I4" s="247"/>
      <c r="J4" s="247"/>
      <c r="K4" s="247"/>
      <c r="L4" s="247"/>
      <c r="M4" s="247"/>
    </row>
    <row r="5" spans="1:13" x14ac:dyDescent="0.2">
      <c r="B5" s="247" t="s">
        <v>343</v>
      </c>
      <c r="C5" s="247"/>
      <c r="D5" s="247"/>
      <c r="E5" s="247"/>
      <c r="F5" s="247"/>
      <c r="H5" s="63" t="s">
        <v>5</v>
      </c>
      <c r="I5" s="62" t="s">
        <v>10</v>
      </c>
      <c r="J5" s="62" t="s">
        <v>20</v>
      </c>
      <c r="K5" s="62" t="s">
        <v>21</v>
      </c>
      <c r="L5" s="14" t="s">
        <v>17</v>
      </c>
      <c r="M5" s="15" t="s">
        <v>19</v>
      </c>
    </row>
    <row r="6" spans="1:13" x14ac:dyDescent="0.2">
      <c r="B6" s="248" t="s">
        <v>182</v>
      </c>
      <c r="C6" s="250" t="s">
        <v>0</v>
      </c>
      <c r="D6" s="251"/>
      <c r="E6" s="252"/>
      <c r="F6" s="248" t="s">
        <v>4</v>
      </c>
      <c r="H6" s="3" t="s">
        <v>6</v>
      </c>
      <c r="I6" s="4">
        <f>C9</f>
        <v>0</v>
      </c>
      <c r="J6" s="3"/>
      <c r="K6" s="4">
        <f>E9</f>
        <v>192000000</v>
      </c>
      <c r="L6" s="4">
        <f>SUM(I6:K6)</f>
        <v>192000000</v>
      </c>
      <c r="M6" s="5">
        <f>(L6/$L$11)</f>
        <v>1</v>
      </c>
    </row>
    <row r="7" spans="1:13" x14ac:dyDescent="0.2">
      <c r="B7" s="249"/>
      <c r="C7" s="16" t="s">
        <v>1</v>
      </c>
      <c r="D7" s="16" t="s">
        <v>2</v>
      </c>
      <c r="E7" s="16" t="s">
        <v>3</v>
      </c>
      <c r="F7" s="249"/>
      <c r="H7" s="3" t="s">
        <v>7</v>
      </c>
      <c r="I7" s="3"/>
      <c r="J7" s="3"/>
      <c r="K7" s="3"/>
      <c r="L7" s="3"/>
      <c r="M7" s="5">
        <f t="shared" ref="M7:M11" si="0">(L7/$L$11)</f>
        <v>0</v>
      </c>
    </row>
    <row r="8" spans="1:13" ht="22.5" x14ac:dyDescent="0.2">
      <c r="B8" s="146" t="s">
        <v>183</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34">
        <v>1</v>
      </c>
      <c r="B13" s="235" t="s">
        <v>444</v>
      </c>
      <c r="C13" s="235"/>
      <c r="D13" s="235"/>
      <c r="E13" s="235"/>
      <c r="F13" s="235"/>
      <c r="G13" s="138"/>
      <c r="H13" s="235" t="s">
        <v>342</v>
      </c>
      <c r="I13" s="235"/>
      <c r="J13" s="235"/>
      <c r="K13" s="235"/>
      <c r="L13" s="235"/>
      <c r="M13" s="235"/>
    </row>
    <row r="14" spans="1:13" x14ac:dyDescent="0.2">
      <c r="A14" s="234"/>
      <c r="B14" s="236" t="s">
        <v>18</v>
      </c>
      <c r="C14" s="238" t="s">
        <v>0</v>
      </c>
      <c r="D14" s="239"/>
      <c r="E14" s="240"/>
      <c r="F14" s="236" t="s">
        <v>4</v>
      </c>
      <c r="G14" s="138"/>
      <c r="H14" s="139" t="s">
        <v>5</v>
      </c>
      <c r="I14" s="140" t="s">
        <v>10</v>
      </c>
      <c r="J14" s="140" t="s">
        <v>20</v>
      </c>
      <c r="K14" s="140" t="s">
        <v>21</v>
      </c>
      <c r="L14" s="141" t="s">
        <v>17</v>
      </c>
      <c r="M14" s="142" t="s">
        <v>19</v>
      </c>
    </row>
    <row r="15" spans="1:13" ht="12.75" customHeight="1" x14ac:dyDescent="0.2">
      <c r="A15" s="234"/>
      <c r="B15" s="237"/>
      <c r="C15" s="145" t="s">
        <v>1</v>
      </c>
      <c r="D15" s="145" t="s">
        <v>2</v>
      </c>
      <c r="E15" s="145" t="s">
        <v>3</v>
      </c>
      <c r="F15" s="237"/>
      <c r="G15" s="138"/>
      <c r="H15" s="143" t="s">
        <v>6</v>
      </c>
      <c r="I15" s="23">
        <f>C21</f>
        <v>300000000</v>
      </c>
      <c r="J15" s="143"/>
      <c r="K15" s="143"/>
      <c r="L15" s="23">
        <f>SUM(I15:K15)</f>
        <v>300000000</v>
      </c>
      <c r="M15" s="144">
        <f>(I15/$L$20)</f>
        <v>1</v>
      </c>
    </row>
    <row r="16" spans="1:13" ht="12" x14ac:dyDescent="0.2">
      <c r="A16" s="234"/>
      <c r="B16" s="157" t="s">
        <v>12</v>
      </c>
      <c r="C16" s="22">
        <v>30000000</v>
      </c>
      <c r="D16" s="143"/>
      <c r="E16" s="143"/>
      <c r="F16" s="23">
        <f>SUM(C16:E16)</f>
        <v>30000000</v>
      </c>
      <c r="G16" s="138"/>
      <c r="H16" s="143" t="s">
        <v>7</v>
      </c>
      <c r="I16" s="143"/>
      <c r="J16" s="143"/>
      <c r="K16" s="143"/>
      <c r="L16" s="143"/>
      <c r="M16" s="144">
        <f t="shared" ref="M16:M19" si="2">(I16/$L$20)</f>
        <v>0</v>
      </c>
    </row>
    <row r="17" spans="1:13" ht="12" x14ac:dyDescent="0.2">
      <c r="A17" s="234"/>
      <c r="B17" s="157" t="s">
        <v>367</v>
      </c>
      <c r="C17" s="22">
        <v>60000000</v>
      </c>
      <c r="D17" s="143"/>
      <c r="E17" s="143"/>
      <c r="F17" s="23">
        <f t="shared" ref="F17:F20" si="3">SUM(C17:E17)</f>
        <v>60000000</v>
      </c>
      <c r="G17" s="138"/>
      <c r="H17" s="143" t="s">
        <v>8</v>
      </c>
      <c r="I17" s="143"/>
      <c r="J17" s="143"/>
      <c r="K17" s="143"/>
      <c r="L17" s="143"/>
      <c r="M17" s="144">
        <f t="shared" si="2"/>
        <v>0</v>
      </c>
    </row>
    <row r="18" spans="1:13" ht="36" x14ac:dyDescent="0.2">
      <c r="A18" s="234"/>
      <c r="B18" s="179" t="s">
        <v>368</v>
      </c>
      <c r="C18" s="22">
        <v>30000000</v>
      </c>
      <c r="D18" s="143"/>
      <c r="E18" s="143"/>
      <c r="F18" s="23">
        <f t="shared" si="3"/>
        <v>30000000</v>
      </c>
      <c r="G18" s="138"/>
      <c r="H18" s="143" t="s">
        <v>9</v>
      </c>
      <c r="I18" s="143"/>
      <c r="J18" s="143"/>
      <c r="K18" s="143"/>
      <c r="L18" s="143"/>
      <c r="M18" s="144">
        <f t="shared" si="2"/>
        <v>0</v>
      </c>
    </row>
    <row r="19" spans="1:13" x14ac:dyDescent="0.2">
      <c r="A19" s="234"/>
      <c r="B19" s="143" t="s">
        <v>369</v>
      </c>
      <c r="C19" s="22">
        <v>150000000</v>
      </c>
      <c r="D19" s="143"/>
      <c r="E19" s="143"/>
      <c r="F19" s="23">
        <f t="shared" si="3"/>
        <v>150000000</v>
      </c>
      <c r="G19" s="138"/>
      <c r="H19" s="143" t="s">
        <v>30</v>
      </c>
      <c r="I19" s="143"/>
      <c r="J19" s="143"/>
      <c r="K19" s="143"/>
      <c r="L19" s="143"/>
      <c r="M19" s="144">
        <f t="shared" si="2"/>
        <v>0</v>
      </c>
    </row>
    <row r="20" spans="1:13" x14ac:dyDescent="0.2">
      <c r="A20" s="234"/>
      <c r="B20" s="143" t="s">
        <v>16</v>
      </c>
      <c r="C20" s="22">
        <v>30000000</v>
      </c>
      <c r="D20" s="143"/>
      <c r="E20" s="143"/>
      <c r="F20" s="23">
        <f t="shared" si="3"/>
        <v>30000000</v>
      </c>
      <c r="G20" s="138"/>
      <c r="H20" s="143" t="s">
        <v>17</v>
      </c>
      <c r="I20" s="23">
        <f>SUM(I15:I18)</f>
        <v>300000000</v>
      </c>
      <c r="J20" s="23"/>
      <c r="K20" s="23"/>
      <c r="L20" s="23">
        <f>SUM(L15:L18)</f>
        <v>300000000</v>
      </c>
      <c r="M20" s="144">
        <f>(I20/$L$20)</f>
        <v>1</v>
      </c>
    </row>
    <row r="21" spans="1:13" x14ac:dyDescent="0.2">
      <c r="A21" s="234"/>
      <c r="B21" s="143" t="s">
        <v>17</v>
      </c>
      <c r="C21" s="23">
        <f>SUM(C16:C20)</f>
        <v>300000000</v>
      </c>
      <c r="D21" s="143"/>
      <c r="E21" s="143"/>
      <c r="F21" s="23">
        <f>SUM(C21:E21)</f>
        <v>300000000</v>
      </c>
      <c r="G21" s="138"/>
      <c r="H21" s="138"/>
      <c r="I21" s="138"/>
      <c r="J21" s="138"/>
      <c r="K21" s="138"/>
      <c r="L21" s="138"/>
      <c r="M21" s="138"/>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47" t="s">
        <v>344</v>
      </c>
      <c r="C24" s="247"/>
      <c r="D24" s="247"/>
      <c r="E24" s="247"/>
      <c r="F24" s="247"/>
      <c r="H24" s="247" t="s">
        <v>344</v>
      </c>
      <c r="I24" s="247"/>
      <c r="J24" s="247"/>
      <c r="K24" s="247"/>
      <c r="L24" s="247"/>
      <c r="M24" s="247"/>
    </row>
    <row r="25" spans="1:13" x14ac:dyDescent="0.2">
      <c r="A25" s="28"/>
      <c r="B25" s="242" t="s">
        <v>182</v>
      </c>
      <c r="C25" s="243" t="s">
        <v>0</v>
      </c>
      <c r="D25" s="243"/>
      <c r="E25" s="243"/>
      <c r="F25" s="242" t="s">
        <v>4</v>
      </c>
      <c r="H25" s="65" t="s">
        <v>5</v>
      </c>
      <c r="I25" s="64" t="s">
        <v>10</v>
      </c>
      <c r="J25" s="64" t="s">
        <v>20</v>
      </c>
      <c r="K25" s="64" t="s">
        <v>21</v>
      </c>
      <c r="L25" s="14" t="s">
        <v>17</v>
      </c>
      <c r="M25" s="15" t="s">
        <v>19</v>
      </c>
    </row>
    <row r="26" spans="1:13" x14ac:dyDescent="0.2">
      <c r="A26" s="28"/>
      <c r="B26" s="242"/>
      <c r="C26" s="16" t="s">
        <v>1</v>
      </c>
      <c r="D26" s="16" t="s">
        <v>2</v>
      </c>
      <c r="E26" s="16" t="s">
        <v>3</v>
      </c>
      <c r="F26" s="242"/>
      <c r="H26" s="3" t="s">
        <v>6</v>
      </c>
      <c r="J26" s="3"/>
      <c r="K26" s="4">
        <f>E30</f>
        <v>696000000</v>
      </c>
      <c r="L26" s="4">
        <f>SUM(J26:K26)</f>
        <v>696000000</v>
      </c>
      <c r="M26" s="5">
        <f>(K26/$L$31)</f>
        <v>1</v>
      </c>
    </row>
    <row r="27" spans="1:13" x14ac:dyDescent="0.2">
      <c r="A27" s="28"/>
      <c r="B27" s="1" t="s">
        <v>190</v>
      </c>
      <c r="C27" s="3"/>
      <c r="D27" s="3"/>
      <c r="E27" s="2">
        <v>288000000</v>
      </c>
      <c r="F27" s="4">
        <f>SUM(D27:E27)</f>
        <v>288000000</v>
      </c>
      <c r="H27" s="3" t="s">
        <v>7</v>
      </c>
      <c r="I27" s="3"/>
      <c r="J27" s="3"/>
      <c r="K27" s="3"/>
      <c r="L27" s="3"/>
      <c r="M27" s="5">
        <f t="shared" ref="M27:M31" si="4">(K27/$L$31)</f>
        <v>0</v>
      </c>
    </row>
    <row r="28" spans="1:13" ht="22.5" customHeight="1" x14ac:dyDescent="0.2">
      <c r="A28" s="28"/>
      <c r="B28" s="9" t="s">
        <v>191</v>
      </c>
      <c r="C28" s="3"/>
      <c r="D28" s="3"/>
      <c r="E28" s="2">
        <v>288000000</v>
      </c>
      <c r="F28" s="4">
        <f>SUM(D28:E28)</f>
        <v>288000000</v>
      </c>
      <c r="H28" s="3" t="s">
        <v>8</v>
      </c>
      <c r="I28" s="3"/>
      <c r="J28" s="3"/>
      <c r="K28" s="3"/>
      <c r="L28" s="3"/>
      <c r="M28" s="5">
        <f t="shared" si="4"/>
        <v>0</v>
      </c>
    </row>
    <row r="29" spans="1:13" x14ac:dyDescent="0.2">
      <c r="A29" s="28"/>
      <c r="B29" s="3" t="s">
        <v>192</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58">
        <v>2</v>
      </c>
      <c r="B32" s="246" t="s">
        <v>422</v>
      </c>
      <c r="C32" s="246"/>
      <c r="D32" s="246"/>
      <c r="E32" s="246"/>
      <c r="F32" s="246"/>
      <c r="H32" s="246" t="s">
        <v>106</v>
      </c>
      <c r="I32" s="246"/>
      <c r="J32" s="246"/>
      <c r="K32" s="246"/>
      <c r="L32" s="246"/>
      <c r="M32" s="246"/>
    </row>
    <row r="33" spans="1:13" s="29" customFormat="1" x14ac:dyDescent="0.2">
      <c r="A33" s="258"/>
      <c r="B33" s="242" t="s">
        <v>18</v>
      </c>
      <c r="C33" s="243" t="s">
        <v>0</v>
      </c>
      <c r="D33" s="243"/>
      <c r="E33" s="243"/>
      <c r="F33" s="242" t="s">
        <v>4</v>
      </c>
      <c r="H33" s="18" t="s">
        <v>5</v>
      </c>
      <c r="I33" s="17" t="s">
        <v>10</v>
      </c>
      <c r="J33" s="17" t="s">
        <v>20</v>
      </c>
      <c r="K33" s="17" t="s">
        <v>21</v>
      </c>
      <c r="L33" s="14" t="s">
        <v>17</v>
      </c>
      <c r="M33" s="15" t="s">
        <v>19</v>
      </c>
    </row>
    <row r="34" spans="1:13" s="29" customFormat="1" x14ac:dyDescent="0.2">
      <c r="A34" s="258"/>
      <c r="B34" s="242"/>
      <c r="C34" s="16" t="s">
        <v>1</v>
      </c>
      <c r="D34" s="16" t="s">
        <v>2</v>
      </c>
      <c r="E34" s="16" t="s">
        <v>3</v>
      </c>
      <c r="F34" s="242"/>
      <c r="H34" s="30" t="s">
        <v>6</v>
      </c>
      <c r="I34" s="31">
        <f>C35+C36</f>
        <v>350000000</v>
      </c>
      <c r="J34" s="31">
        <f>D37+D38+D39</f>
        <v>250000000</v>
      </c>
      <c r="K34" s="30"/>
      <c r="L34" s="31">
        <f>SUM(I34:K34)</f>
        <v>600000000</v>
      </c>
      <c r="M34" s="32">
        <f t="shared" ref="M34:M39" si="7">(L34/$L$39)</f>
        <v>1</v>
      </c>
    </row>
    <row r="35" spans="1:13" s="29" customFormat="1" ht="22.5" x14ac:dyDescent="0.2">
      <c r="A35" s="258"/>
      <c r="B35" s="33" t="s">
        <v>103</v>
      </c>
      <c r="C35" s="34">
        <v>50000000</v>
      </c>
      <c r="D35" s="30"/>
      <c r="E35" s="30"/>
      <c r="F35" s="35">
        <f>SUM(C35:E35)</f>
        <v>50000000</v>
      </c>
      <c r="H35" s="30" t="s">
        <v>7</v>
      </c>
      <c r="I35" s="30"/>
      <c r="J35" s="30"/>
      <c r="K35" s="30"/>
      <c r="L35" s="31"/>
      <c r="M35" s="32">
        <f t="shared" si="7"/>
        <v>0</v>
      </c>
    </row>
    <row r="36" spans="1:13" s="29" customFormat="1" ht="22.5" x14ac:dyDescent="0.2">
      <c r="A36" s="258"/>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58"/>
      <c r="B37" s="33" t="s">
        <v>105</v>
      </c>
      <c r="C37" s="34">
        <v>0</v>
      </c>
      <c r="D37" s="35">
        <v>50000000</v>
      </c>
      <c r="E37" s="30"/>
      <c r="F37" s="35">
        <f t="shared" si="8"/>
        <v>50000000</v>
      </c>
      <c r="H37" s="30" t="s">
        <v>9</v>
      </c>
      <c r="I37" s="31"/>
      <c r="J37" s="30"/>
      <c r="K37" s="30"/>
      <c r="L37" s="31"/>
      <c r="M37" s="32">
        <f t="shared" si="7"/>
        <v>0</v>
      </c>
    </row>
    <row r="38" spans="1:13" s="29" customFormat="1" ht="22.5" x14ac:dyDescent="0.2">
      <c r="A38" s="258"/>
      <c r="B38" s="33" t="s">
        <v>101</v>
      </c>
      <c r="C38" s="34">
        <v>0</v>
      </c>
      <c r="D38" s="35">
        <v>80000000</v>
      </c>
      <c r="E38" s="30"/>
      <c r="F38" s="35">
        <f t="shared" si="8"/>
        <v>80000000</v>
      </c>
      <c r="H38" s="30" t="s">
        <v>30</v>
      </c>
      <c r="I38" s="30"/>
      <c r="J38" s="30"/>
      <c r="K38" s="30"/>
      <c r="L38" s="31"/>
      <c r="M38" s="32">
        <f t="shared" si="7"/>
        <v>0</v>
      </c>
    </row>
    <row r="39" spans="1:13" s="29" customFormat="1" x14ac:dyDescent="0.2">
      <c r="A39" s="258"/>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58"/>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34">
        <v>3</v>
      </c>
      <c r="B43" s="245" t="s">
        <v>455</v>
      </c>
      <c r="C43" s="245"/>
      <c r="D43" s="245"/>
      <c r="E43" s="245"/>
      <c r="F43" s="245"/>
      <c r="H43" s="245" t="s">
        <v>126</v>
      </c>
      <c r="I43" s="245"/>
      <c r="J43" s="245"/>
      <c r="K43" s="245"/>
      <c r="L43" s="245"/>
      <c r="M43" s="245"/>
    </row>
    <row r="44" spans="1:13" x14ac:dyDescent="0.2">
      <c r="A44" s="234"/>
      <c r="B44" s="242" t="s">
        <v>18</v>
      </c>
      <c r="C44" s="243" t="s">
        <v>0</v>
      </c>
      <c r="D44" s="243"/>
      <c r="E44" s="243"/>
      <c r="F44" s="242" t="s">
        <v>4</v>
      </c>
      <c r="H44" s="18" t="s">
        <v>5</v>
      </c>
      <c r="I44" s="17" t="s">
        <v>10</v>
      </c>
      <c r="J44" s="17" t="s">
        <v>20</v>
      </c>
      <c r="K44" s="17" t="s">
        <v>21</v>
      </c>
      <c r="L44" s="14" t="s">
        <v>17</v>
      </c>
      <c r="M44" s="15" t="s">
        <v>19</v>
      </c>
    </row>
    <row r="45" spans="1:13" x14ac:dyDescent="0.2">
      <c r="A45" s="234"/>
      <c r="B45" s="242"/>
      <c r="C45" s="16" t="s">
        <v>1</v>
      </c>
      <c r="D45" s="16" t="s">
        <v>2</v>
      </c>
      <c r="E45" s="16" t="s">
        <v>3</v>
      </c>
      <c r="F45" s="242"/>
      <c r="H45" s="3" t="s">
        <v>6</v>
      </c>
      <c r="I45" s="4">
        <v>330000000</v>
      </c>
      <c r="J45" s="2"/>
      <c r="K45" s="2"/>
      <c r="L45" s="2">
        <f>SUM(I45:K45)</f>
        <v>330000000</v>
      </c>
      <c r="M45" s="24">
        <f t="shared" ref="M45:M50" si="12">(L45/$L$50)</f>
        <v>0.80487804878048785</v>
      </c>
    </row>
    <row r="46" spans="1:13" x14ac:dyDescent="0.2">
      <c r="A46" s="234"/>
      <c r="B46" s="8" t="s">
        <v>127</v>
      </c>
      <c r="C46" s="22">
        <v>60000000</v>
      </c>
      <c r="D46" s="3"/>
      <c r="E46" s="3"/>
      <c r="F46" s="2">
        <f>SUM(C46:E46)</f>
        <v>60000000</v>
      </c>
      <c r="H46" s="3" t="s">
        <v>7</v>
      </c>
      <c r="I46" s="4"/>
      <c r="J46" s="2"/>
      <c r="K46" s="2"/>
      <c r="L46" s="2"/>
      <c r="M46" s="24">
        <f t="shared" si="12"/>
        <v>0</v>
      </c>
    </row>
    <row r="47" spans="1:13" x14ac:dyDescent="0.2">
      <c r="A47" s="234"/>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34"/>
      <c r="B48" s="8" t="s">
        <v>129</v>
      </c>
      <c r="C48" s="22">
        <v>80000000</v>
      </c>
      <c r="D48" s="3"/>
      <c r="E48" s="3"/>
      <c r="F48" s="2">
        <f t="shared" si="13"/>
        <v>80000000</v>
      </c>
      <c r="H48" s="3" t="s">
        <v>9</v>
      </c>
      <c r="I48" s="4"/>
      <c r="J48" s="2"/>
      <c r="K48" s="2"/>
      <c r="L48" s="2"/>
      <c r="M48" s="24">
        <f t="shared" si="12"/>
        <v>0</v>
      </c>
    </row>
    <row r="49" spans="1:13" x14ac:dyDescent="0.2">
      <c r="A49" s="234"/>
      <c r="B49" s="8" t="s">
        <v>130</v>
      </c>
      <c r="C49" s="22">
        <v>150000000</v>
      </c>
      <c r="D49" s="3"/>
      <c r="E49" s="3"/>
      <c r="F49" s="2">
        <f t="shared" si="13"/>
        <v>150000000</v>
      </c>
      <c r="H49" s="3" t="s">
        <v>30</v>
      </c>
      <c r="I49" s="3"/>
      <c r="J49" s="2"/>
      <c r="K49" s="2"/>
      <c r="L49" s="2"/>
      <c r="M49" s="24">
        <f t="shared" si="12"/>
        <v>0</v>
      </c>
    </row>
    <row r="50" spans="1:13" x14ac:dyDescent="0.2">
      <c r="A50" s="234"/>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34"/>
      <c r="B51" s="3" t="s">
        <v>132</v>
      </c>
      <c r="C51" s="22">
        <v>30000000</v>
      </c>
      <c r="D51" s="3"/>
      <c r="E51" s="3"/>
      <c r="F51" s="2">
        <f t="shared" si="13"/>
        <v>30000000</v>
      </c>
      <c r="L51" s="19"/>
    </row>
    <row r="52" spans="1:13" x14ac:dyDescent="0.2">
      <c r="A52" s="234"/>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34">
        <v>4</v>
      </c>
      <c r="B55" s="244" t="s">
        <v>423</v>
      </c>
      <c r="C55" s="244"/>
      <c r="D55" s="244"/>
      <c r="E55" s="244"/>
      <c r="F55" s="244"/>
      <c r="H55" s="245" t="s">
        <v>108</v>
      </c>
      <c r="I55" s="245"/>
      <c r="J55" s="245"/>
      <c r="K55" s="245"/>
      <c r="L55" s="245"/>
      <c r="M55" s="245"/>
    </row>
    <row r="56" spans="1:13" x14ac:dyDescent="0.2">
      <c r="A56" s="234"/>
      <c r="B56" s="242" t="s">
        <v>18</v>
      </c>
      <c r="C56" s="243" t="s">
        <v>0</v>
      </c>
      <c r="D56" s="243"/>
      <c r="E56" s="243"/>
      <c r="F56" s="242" t="s">
        <v>4</v>
      </c>
      <c r="H56" s="12" t="s">
        <v>5</v>
      </c>
      <c r="I56" s="13" t="s">
        <v>10</v>
      </c>
      <c r="J56" s="13" t="s">
        <v>20</v>
      </c>
      <c r="K56" s="13" t="s">
        <v>21</v>
      </c>
      <c r="L56" s="14" t="s">
        <v>17</v>
      </c>
      <c r="M56" s="15" t="s">
        <v>19</v>
      </c>
    </row>
    <row r="57" spans="1:13" x14ac:dyDescent="0.2">
      <c r="A57" s="234"/>
      <c r="B57" s="242"/>
      <c r="C57" s="16" t="s">
        <v>1</v>
      </c>
      <c r="D57" s="16" t="s">
        <v>2</v>
      </c>
      <c r="E57" s="16" t="s">
        <v>3</v>
      </c>
      <c r="F57" s="242"/>
      <c r="H57" s="3" t="s">
        <v>6</v>
      </c>
      <c r="I57" s="4">
        <f>C58+C59</f>
        <v>30000000</v>
      </c>
      <c r="J57" s="4">
        <f>D60+D61</f>
        <v>1620000000</v>
      </c>
      <c r="K57" s="3"/>
      <c r="L57" s="4">
        <f>SUM(I57:K57)</f>
        <v>1650000000</v>
      </c>
      <c r="M57" s="24">
        <f t="shared" ref="M57:M62" si="16">(L57/$L$62)</f>
        <v>1</v>
      </c>
    </row>
    <row r="58" spans="1:13" x14ac:dyDescent="0.2">
      <c r="A58" s="234"/>
      <c r="B58" s="8" t="s">
        <v>109</v>
      </c>
      <c r="C58" s="22">
        <v>20000000</v>
      </c>
      <c r="D58" s="3"/>
      <c r="E58" s="3"/>
      <c r="F58" s="2">
        <f>SUM(C58:E58)</f>
        <v>20000000</v>
      </c>
      <c r="H58" s="3" t="s">
        <v>7</v>
      </c>
      <c r="I58" s="3"/>
      <c r="J58" s="3"/>
      <c r="K58" s="3"/>
      <c r="L58" s="4"/>
      <c r="M58" s="24">
        <f t="shared" si="16"/>
        <v>0</v>
      </c>
    </row>
    <row r="59" spans="1:13" x14ac:dyDescent="0.2">
      <c r="A59" s="234"/>
      <c r="B59" s="8" t="s">
        <v>110</v>
      </c>
      <c r="C59" s="22">
        <v>10000000</v>
      </c>
      <c r="D59" s="3"/>
      <c r="E59" s="3"/>
      <c r="F59" s="2">
        <f t="shared" ref="F59:F61" si="17">SUM(C59:E59)</f>
        <v>10000000</v>
      </c>
      <c r="H59" s="3" t="s">
        <v>8</v>
      </c>
      <c r="I59" s="4"/>
      <c r="J59" s="4"/>
      <c r="K59" s="3"/>
      <c r="L59" s="4"/>
      <c r="M59" s="24">
        <f t="shared" si="16"/>
        <v>0</v>
      </c>
    </row>
    <row r="60" spans="1:13" ht="22.5" x14ac:dyDescent="0.2">
      <c r="A60" s="234"/>
      <c r="B60" s="8" t="s">
        <v>458</v>
      </c>
      <c r="C60" s="22">
        <v>0</v>
      </c>
      <c r="D60" s="2">
        <v>1600000000</v>
      </c>
      <c r="E60" s="2"/>
      <c r="F60" s="2">
        <f t="shared" si="17"/>
        <v>1600000000</v>
      </c>
      <c r="H60" s="3" t="s">
        <v>9</v>
      </c>
      <c r="I60" s="4"/>
      <c r="J60" s="3"/>
      <c r="K60" s="3"/>
      <c r="L60" s="4"/>
      <c r="M60" s="24">
        <f t="shared" si="16"/>
        <v>0</v>
      </c>
    </row>
    <row r="61" spans="1:13" x14ac:dyDescent="0.2">
      <c r="A61" s="234"/>
      <c r="B61" s="8" t="s">
        <v>111</v>
      </c>
      <c r="C61" s="22">
        <v>0</v>
      </c>
      <c r="D61" s="2">
        <v>20000000</v>
      </c>
      <c r="E61" s="2"/>
      <c r="F61" s="2">
        <f t="shared" si="17"/>
        <v>20000000</v>
      </c>
      <c r="H61" s="3" t="s">
        <v>30</v>
      </c>
      <c r="I61" s="3"/>
      <c r="J61" s="3"/>
      <c r="K61" s="3"/>
      <c r="L61" s="4"/>
      <c r="M61" s="24">
        <f t="shared" si="16"/>
        <v>0</v>
      </c>
    </row>
    <row r="62" spans="1:13" x14ac:dyDescent="0.2">
      <c r="A62" s="234"/>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47" t="s">
        <v>352</v>
      </c>
      <c r="C65" s="247"/>
      <c r="D65" s="247"/>
      <c r="E65" s="247"/>
      <c r="F65" s="247"/>
      <c r="H65" s="247" t="s">
        <v>411</v>
      </c>
      <c r="I65" s="247"/>
      <c r="J65" s="247"/>
      <c r="K65" s="247"/>
      <c r="L65" s="247"/>
      <c r="M65" s="247"/>
    </row>
    <row r="66" spans="1:13" x14ac:dyDescent="0.2">
      <c r="A66" s="28"/>
      <c r="B66" s="248" t="s">
        <v>182</v>
      </c>
      <c r="C66" s="250" t="s">
        <v>0</v>
      </c>
      <c r="D66" s="251"/>
      <c r="E66" s="252"/>
      <c r="F66" s="248" t="s">
        <v>4</v>
      </c>
      <c r="H66" s="65" t="s">
        <v>5</v>
      </c>
      <c r="I66" s="64" t="s">
        <v>10</v>
      </c>
      <c r="J66" s="64" t="s">
        <v>20</v>
      </c>
      <c r="K66" s="64" t="s">
        <v>21</v>
      </c>
      <c r="L66" s="14" t="s">
        <v>17</v>
      </c>
      <c r="M66" s="15" t="s">
        <v>19</v>
      </c>
    </row>
    <row r="67" spans="1:13" x14ac:dyDescent="0.2">
      <c r="A67" s="28"/>
      <c r="B67" s="249"/>
      <c r="C67" s="16" t="s">
        <v>1</v>
      </c>
      <c r="D67" s="16" t="s">
        <v>2</v>
      </c>
      <c r="E67" s="16" t="s">
        <v>3</v>
      </c>
      <c r="F67" s="249"/>
      <c r="H67" s="3" t="s">
        <v>6</v>
      </c>
      <c r="I67" s="4">
        <f>C74</f>
        <v>0</v>
      </c>
      <c r="J67" s="3"/>
      <c r="K67" s="4">
        <f>E74</f>
        <v>1152000000</v>
      </c>
      <c r="L67" s="4">
        <f>SUM(I67:K67)</f>
        <v>1152000000</v>
      </c>
      <c r="M67" s="5">
        <f>(K67/$L$72)</f>
        <v>1</v>
      </c>
    </row>
    <row r="68" spans="1:13" ht="33.75" x14ac:dyDescent="0.2">
      <c r="A68" s="28"/>
      <c r="B68" s="146" t="s">
        <v>186</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46" t="s">
        <v>187</v>
      </c>
      <c r="C69" s="2">
        <v>0</v>
      </c>
      <c r="D69" s="3"/>
      <c r="E69" s="2">
        <v>192000000</v>
      </c>
      <c r="F69" s="4">
        <f t="shared" si="20"/>
        <v>192000000</v>
      </c>
      <c r="H69" s="3" t="s">
        <v>8</v>
      </c>
      <c r="I69" s="3"/>
      <c r="J69" s="3"/>
      <c r="K69" s="3"/>
      <c r="L69" s="3"/>
      <c r="M69" s="5">
        <f t="shared" si="21"/>
        <v>0</v>
      </c>
    </row>
    <row r="70" spans="1:13" ht="22.5" x14ac:dyDescent="0.2">
      <c r="A70" s="28"/>
      <c r="B70" s="146" t="s">
        <v>188</v>
      </c>
      <c r="C70" s="2">
        <v>0</v>
      </c>
      <c r="D70" s="3"/>
      <c r="E70" s="2">
        <v>192000000</v>
      </c>
      <c r="F70" s="4">
        <f t="shared" si="20"/>
        <v>192000000</v>
      </c>
      <c r="H70" s="3" t="s">
        <v>9</v>
      </c>
      <c r="I70" s="3"/>
      <c r="J70" s="3"/>
      <c r="K70" s="3"/>
      <c r="L70" s="3"/>
      <c r="M70" s="5">
        <f t="shared" si="21"/>
        <v>0</v>
      </c>
    </row>
    <row r="71" spans="1:13" x14ac:dyDescent="0.2">
      <c r="A71" s="28"/>
      <c r="B71" s="146" t="s">
        <v>189</v>
      </c>
      <c r="C71" s="2">
        <v>0</v>
      </c>
      <c r="D71" s="3"/>
      <c r="E71" s="2">
        <v>192000000</v>
      </c>
      <c r="F71" s="4">
        <f t="shared" si="20"/>
        <v>192000000</v>
      </c>
      <c r="H71" s="3" t="s">
        <v>30</v>
      </c>
      <c r="I71" s="3"/>
      <c r="J71" s="3"/>
      <c r="K71" s="3"/>
      <c r="L71" s="3"/>
      <c r="M71" s="5">
        <f t="shared" si="21"/>
        <v>0</v>
      </c>
    </row>
    <row r="72" spans="1:13" ht="22.5" x14ac:dyDescent="0.2">
      <c r="A72" s="28"/>
      <c r="B72" s="146" t="s">
        <v>184</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46" t="s">
        <v>185</v>
      </c>
      <c r="C73" s="2">
        <v>0</v>
      </c>
      <c r="D73" s="3"/>
      <c r="E73" s="2">
        <v>192000000</v>
      </c>
      <c r="F73" s="4">
        <f t="shared" si="20"/>
        <v>192000000</v>
      </c>
      <c r="H73" s="7"/>
      <c r="I73" s="19"/>
      <c r="J73" s="19"/>
      <c r="K73" s="19"/>
      <c r="L73" s="19"/>
      <c r="M73" s="60"/>
    </row>
    <row r="74" spans="1:13" x14ac:dyDescent="0.2">
      <c r="A74" s="154"/>
      <c r="B74" s="143" t="s">
        <v>17</v>
      </c>
      <c r="C74" s="2">
        <f>SUM(C68:C73)</f>
        <v>0</v>
      </c>
      <c r="D74" s="2">
        <f t="shared" ref="D74:E74" si="23">SUM(D68:D73)</f>
        <v>0</v>
      </c>
      <c r="E74" s="2">
        <f t="shared" si="23"/>
        <v>1152000000</v>
      </c>
      <c r="F74" s="2">
        <f>SUM(F68:F73)</f>
        <v>1152000000</v>
      </c>
      <c r="H74" s="7"/>
      <c r="I74" s="19"/>
      <c r="J74" s="19"/>
      <c r="K74" s="19"/>
      <c r="L74" s="19"/>
      <c r="M74" s="60"/>
    </row>
    <row r="75" spans="1:13" x14ac:dyDescent="0.2">
      <c r="A75" s="154"/>
      <c r="H75" s="7"/>
      <c r="I75" s="19"/>
      <c r="J75" s="19"/>
      <c r="K75" s="19"/>
      <c r="L75" s="19"/>
      <c r="M75" s="60"/>
    </row>
    <row r="76" spans="1:13" x14ac:dyDescent="0.2">
      <c r="A76" s="154"/>
      <c r="B76" s="156"/>
      <c r="C76" s="11"/>
      <c r="D76" s="7"/>
      <c r="E76" s="7"/>
      <c r="F76" s="19"/>
      <c r="H76" s="7"/>
      <c r="I76" s="19"/>
      <c r="J76" s="19"/>
      <c r="K76" s="19"/>
      <c r="L76" s="19"/>
      <c r="M76" s="60"/>
    </row>
    <row r="77" spans="1:13" ht="22.5" customHeight="1" x14ac:dyDescent="0.2">
      <c r="A77" s="234">
        <v>5</v>
      </c>
      <c r="B77" s="253" t="s">
        <v>418</v>
      </c>
      <c r="C77" s="253"/>
      <c r="D77" s="253"/>
      <c r="E77" s="253"/>
      <c r="F77" s="253"/>
      <c r="H77" s="253" t="s">
        <v>22</v>
      </c>
      <c r="I77" s="253"/>
      <c r="J77" s="253"/>
      <c r="K77" s="253"/>
      <c r="L77" s="253"/>
      <c r="M77" s="253"/>
    </row>
    <row r="78" spans="1:13" x14ac:dyDescent="0.2">
      <c r="A78" s="234"/>
      <c r="B78" s="242" t="s">
        <v>18</v>
      </c>
      <c r="C78" s="243" t="s">
        <v>0</v>
      </c>
      <c r="D78" s="243"/>
      <c r="E78" s="243"/>
      <c r="F78" s="242" t="s">
        <v>4</v>
      </c>
      <c r="H78" s="12" t="s">
        <v>5</v>
      </c>
      <c r="I78" s="13" t="s">
        <v>10</v>
      </c>
      <c r="J78" s="13" t="s">
        <v>20</v>
      </c>
      <c r="K78" s="13" t="s">
        <v>21</v>
      </c>
      <c r="L78" s="14" t="s">
        <v>17</v>
      </c>
      <c r="M78" s="15" t="s">
        <v>19</v>
      </c>
    </row>
    <row r="79" spans="1:13" ht="12.75" customHeight="1" x14ac:dyDescent="0.2">
      <c r="A79" s="234"/>
      <c r="B79" s="242"/>
      <c r="C79" s="16" t="s">
        <v>1</v>
      </c>
      <c r="D79" s="16" t="s">
        <v>2</v>
      </c>
      <c r="E79" s="16" t="s">
        <v>3</v>
      </c>
      <c r="F79" s="242"/>
      <c r="H79" s="3" t="s">
        <v>6</v>
      </c>
      <c r="I79" s="4">
        <f>C80+C81</f>
        <v>330000000</v>
      </c>
      <c r="J79" s="3"/>
      <c r="K79" s="3"/>
      <c r="L79" s="4">
        <f>SUM(I79:K79)</f>
        <v>330000000</v>
      </c>
      <c r="M79" s="5">
        <f>(I79/$L$84)</f>
        <v>0.33333333333333331</v>
      </c>
    </row>
    <row r="80" spans="1:13" x14ac:dyDescent="0.2">
      <c r="A80" s="234"/>
      <c r="B80" s="1" t="s">
        <v>23</v>
      </c>
      <c r="C80" s="2">
        <v>30000000</v>
      </c>
      <c r="D80" s="3"/>
      <c r="E80" s="3"/>
      <c r="F80" s="4">
        <f>SUM(C80:E80)</f>
        <v>30000000</v>
      </c>
      <c r="H80" s="3" t="s">
        <v>7</v>
      </c>
      <c r="I80" s="3"/>
      <c r="J80" s="3"/>
      <c r="K80" s="3"/>
      <c r="L80" s="4"/>
      <c r="M80" s="5">
        <f t="shared" ref="M80:M84" si="24">(I80/$L$84)</f>
        <v>0</v>
      </c>
    </row>
    <row r="81" spans="1:13" x14ac:dyDescent="0.2">
      <c r="A81" s="234"/>
      <c r="B81" s="1" t="s">
        <v>24</v>
      </c>
      <c r="C81" s="2">
        <v>300000000</v>
      </c>
      <c r="D81" s="3"/>
      <c r="E81" s="3"/>
      <c r="F81" s="4">
        <f t="shared" ref="F81:F83" si="25">SUM(C81:E81)</f>
        <v>300000000</v>
      </c>
      <c r="H81" s="3" t="s">
        <v>8</v>
      </c>
      <c r="I81" s="2">
        <f>C82+C83</f>
        <v>660000000</v>
      </c>
      <c r="J81" s="3"/>
      <c r="K81" s="3"/>
      <c r="L81" s="4">
        <f t="shared" ref="L81" si="26">SUM(I81:K81)</f>
        <v>660000000</v>
      </c>
      <c r="M81" s="5">
        <f>(I81/$L$84)</f>
        <v>0.66666666666666663</v>
      </c>
    </row>
    <row r="82" spans="1:13" x14ac:dyDescent="0.2">
      <c r="A82" s="234"/>
      <c r="B82" s="1" t="s">
        <v>25</v>
      </c>
      <c r="C82" s="2">
        <v>300000000</v>
      </c>
      <c r="D82" s="3"/>
      <c r="E82" s="3"/>
      <c r="F82" s="4">
        <f t="shared" si="25"/>
        <v>300000000</v>
      </c>
      <c r="H82" s="3" t="s">
        <v>9</v>
      </c>
      <c r="I82" s="4"/>
      <c r="J82" s="3"/>
      <c r="K82" s="3"/>
      <c r="L82" s="4"/>
      <c r="M82" s="5">
        <f t="shared" si="24"/>
        <v>0</v>
      </c>
    </row>
    <row r="83" spans="1:13" x14ac:dyDescent="0.2">
      <c r="A83" s="234"/>
      <c r="B83" s="1" t="s">
        <v>26</v>
      </c>
      <c r="C83" s="2">
        <v>360000000</v>
      </c>
      <c r="D83" s="3"/>
      <c r="E83" s="3"/>
      <c r="F83" s="4">
        <f t="shared" si="25"/>
        <v>360000000</v>
      </c>
      <c r="H83" s="3" t="s">
        <v>30</v>
      </c>
      <c r="I83" s="3"/>
      <c r="J83" s="3"/>
      <c r="K83" s="3"/>
      <c r="L83" s="4"/>
      <c r="M83" s="5">
        <f t="shared" si="24"/>
        <v>0</v>
      </c>
    </row>
    <row r="84" spans="1:13" x14ac:dyDescent="0.2">
      <c r="A84" s="234"/>
      <c r="B84" s="3" t="s">
        <v>17</v>
      </c>
      <c r="C84" s="4">
        <f>SUM(C80:C83)</f>
        <v>990000000</v>
      </c>
      <c r="D84" s="4"/>
      <c r="E84" s="4"/>
      <c r="F84" s="4">
        <f t="shared" ref="F84" si="27">SUM(F80:F83)</f>
        <v>990000000</v>
      </c>
      <c r="H84" s="3" t="s">
        <v>17</v>
      </c>
      <c r="I84" s="4">
        <f>SUM(I79:I82)</f>
        <v>990000000</v>
      </c>
      <c r="J84" s="4"/>
      <c r="K84" s="4"/>
      <c r="L84" s="4">
        <f>SUM(L79:L82)</f>
        <v>990000000</v>
      </c>
      <c r="M84" s="5">
        <f t="shared" si="24"/>
        <v>1</v>
      </c>
    </row>
    <row r="85" spans="1:13" x14ac:dyDescent="0.2">
      <c r="A85" s="133"/>
      <c r="B85" s="7"/>
      <c r="C85" s="19"/>
      <c r="D85" s="19"/>
      <c r="E85" s="19"/>
      <c r="F85" s="19"/>
      <c r="H85" s="7"/>
      <c r="I85" s="19"/>
      <c r="J85" s="19"/>
      <c r="K85" s="19"/>
      <c r="L85" s="19"/>
      <c r="M85" s="42"/>
    </row>
    <row r="86" spans="1:13" x14ac:dyDescent="0.2">
      <c r="A86" s="133"/>
      <c r="B86" s="7"/>
      <c r="C86" s="19"/>
      <c r="D86" s="19"/>
      <c r="E86" s="19"/>
      <c r="F86" s="19"/>
      <c r="H86" s="7"/>
      <c r="I86" s="19"/>
      <c r="J86" s="19"/>
      <c r="K86" s="19"/>
      <c r="L86" s="19"/>
      <c r="M86" s="42"/>
    </row>
    <row r="87" spans="1:13" ht="22.5" customHeight="1" x14ac:dyDescent="0.2">
      <c r="A87" s="234">
        <v>6</v>
      </c>
      <c r="B87" s="245" t="s">
        <v>419</v>
      </c>
      <c r="C87" s="245"/>
      <c r="D87" s="245"/>
      <c r="E87" s="245"/>
      <c r="F87" s="245"/>
      <c r="H87" s="245" t="s">
        <v>11</v>
      </c>
      <c r="I87" s="245"/>
      <c r="J87" s="245"/>
      <c r="K87" s="245"/>
      <c r="L87" s="245"/>
      <c r="M87" s="245"/>
    </row>
    <row r="88" spans="1:13" x14ac:dyDescent="0.2">
      <c r="A88" s="234"/>
      <c r="B88" s="248" t="s">
        <v>18</v>
      </c>
      <c r="C88" s="250" t="s">
        <v>0</v>
      </c>
      <c r="D88" s="251"/>
      <c r="E88" s="252"/>
      <c r="F88" s="248" t="s">
        <v>4</v>
      </c>
      <c r="H88" s="12" t="s">
        <v>5</v>
      </c>
      <c r="I88" s="13" t="s">
        <v>10</v>
      </c>
      <c r="J88" s="13" t="s">
        <v>20</v>
      </c>
      <c r="K88" s="13" t="s">
        <v>21</v>
      </c>
      <c r="L88" s="14" t="s">
        <v>17</v>
      </c>
      <c r="M88" s="15" t="s">
        <v>19</v>
      </c>
    </row>
    <row r="89" spans="1:13" ht="12.75" customHeight="1" x14ac:dyDescent="0.2">
      <c r="A89" s="234"/>
      <c r="B89" s="249"/>
      <c r="C89" s="16" t="s">
        <v>1</v>
      </c>
      <c r="D89" s="16" t="s">
        <v>2</v>
      </c>
      <c r="E89" s="16" t="s">
        <v>3</v>
      </c>
      <c r="F89" s="249"/>
      <c r="H89" s="3" t="s">
        <v>6</v>
      </c>
      <c r="I89" s="4">
        <f>C95</f>
        <v>300000000</v>
      </c>
      <c r="J89" s="3"/>
      <c r="K89" s="3"/>
      <c r="L89" s="4">
        <f>SUM(I89:K89)</f>
        <v>300000000</v>
      </c>
      <c r="M89" s="5">
        <f>(I89/$L$89)</f>
        <v>1</v>
      </c>
    </row>
    <row r="90" spans="1:13" x14ac:dyDescent="0.2">
      <c r="A90" s="234"/>
      <c r="B90" s="1" t="s">
        <v>12</v>
      </c>
      <c r="C90" s="2">
        <v>30000000</v>
      </c>
      <c r="D90" s="3"/>
      <c r="E90" s="3"/>
      <c r="F90" s="4">
        <f>SUM(C90:E90)</f>
        <v>30000000</v>
      </c>
      <c r="H90" s="3" t="s">
        <v>7</v>
      </c>
      <c r="I90" s="3"/>
      <c r="J90" s="3"/>
      <c r="K90" s="3"/>
      <c r="L90" s="3"/>
      <c r="M90" s="5">
        <f>(I90/$L$89)</f>
        <v>0</v>
      </c>
    </row>
    <row r="91" spans="1:13" x14ac:dyDescent="0.2">
      <c r="A91" s="234"/>
      <c r="B91" s="1" t="s">
        <v>13</v>
      </c>
      <c r="C91" s="2">
        <v>60000000</v>
      </c>
      <c r="D91" s="3"/>
      <c r="E91" s="3"/>
      <c r="F91" s="4">
        <f t="shared" ref="F91:F94" si="28">SUM(C91:E91)</f>
        <v>60000000</v>
      </c>
      <c r="H91" s="3" t="s">
        <v>8</v>
      </c>
      <c r="I91" s="3"/>
      <c r="J91" s="3"/>
      <c r="K91" s="3"/>
      <c r="L91" s="3"/>
      <c r="M91" s="5">
        <f>(I91/$L$89)</f>
        <v>0</v>
      </c>
    </row>
    <row r="92" spans="1:13" x14ac:dyDescent="0.2">
      <c r="A92" s="234"/>
      <c r="B92" s="1" t="s">
        <v>14</v>
      </c>
      <c r="C92" s="2">
        <v>30000000</v>
      </c>
      <c r="D92" s="3"/>
      <c r="E92" s="3"/>
      <c r="F92" s="4">
        <f t="shared" si="28"/>
        <v>30000000</v>
      </c>
      <c r="H92" s="3" t="s">
        <v>9</v>
      </c>
      <c r="I92" s="3"/>
      <c r="J92" s="3"/>
      <c r="K92" s="3"/>
      <c r="L92" s="3"/>
      <c r="M92" s="5">
        <f>(I92/$L$89)</f>
        <v>0</v>
      </c>
    </row>
    <row r="93" spans="1:13" x14ac:dyDescent="0.2">
      <c r="A93" s="234"/>
      <c r="B93" s="1" t="s">
        <v>15</v>
      </c>
      <c r="C93" s="2">
        <v>150000000</v>
      </c>
      <c r="D93" s="3"/>
      <c r="E93" s="3"/>
      <c r="F93" s="4">
        <f t="shared" si="28"/>
        <v>150000000</v>
      </c>
      <c r="H93" s="3" t="s">
        <v>30</v>
      </c>
      <c r="I93" s="3"/>
      <c r="J93" s="3"/>
      <c r="K93" s="3"/>
      <c r="L93" s="3"/>
      <c r="M93" s="5">
        <f>(I93/$L$89)</f>
        <v>0</v>
      </c>
    </row>
    <row r="94" spans="1:13" x14ac:dyDescent="0.2">
      <c r="A94" s="234"/>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34"/>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47" t="s">
        <v>345</v>
      </c>
      <c r="I97" s="247"/>
      <c r="J97" s="247"/>
      <c r="K97" s="247"/>
      <c r="L97" s="247"/>
      <c r="M97" s="247"/>
    </row>
    <row r="98" spans="1:13" x14ac:dyDescent="0.2">
      <c r="A98" s="28"/>
      <c r="B98" s="247" t="s">
        <v>365</v>
      </c>
      <c r="C98" s="247"/>
      <c r="D98" s="247"/>
      <c r="E98" s="247"/>
      <c r="F98" s="247"/>
      <c r="H98" s="65" t="s">
        <v>5</v>
      </c>
      <c r="I98" s="64" t="s">
        <v>10</v>
      </c>
      <c r="J98" s="64" t="s">
        <v>20</v>
      </c>
      <c r="K98" s="64" t="s">
        <v>21</v>
      </c>
      <c r="L98" s="14" t="s">
        <v>17</v>
      </c>
      <c r="M98" s="15" t="s">
        <v>19</v>
      </c>
    </row>
    <row r="99" spans="1:13" x14ac:dyDescent="0.2">
      <c r="A99" s="28"/>
      <c r="B99" s="248" t="s">
        <v>182</v>
      </c>
      <c r="C99" s="250" t="s">
        <v>0</v>
      </c>
      <c r="D99" s="251"/>
      <c r="E99" s="252"/>
      <c r="F99" s="248" t="s">
        <v>4</v>
      </c>
      <c r="H99" s="3" t="s">
        <v>6</v>
      </c>
      <c r="I99" s="4">
        <f>C102</f>
        <v>0</v>
      </c>
      <c r="J99" s="3"/>
      <c r="K99" s="4">
        <f>E102</f>
        <v>480000000</v>
      </c>
      <c r="L99" s="4">
        <f>SUM(I99:K99)</f>
        <v>480000000</v>
      </c>
      <c r="M99" s="5">
        <f>(K99/$L$104)</f>
        <v>1</v>
      </c>
    </row>
    <row r="100" spans="1:13" x14ac:dyDescent="0.2">
      <c r="A100" s="28"/>
      <c r="B100" s="249"/>
      <c r="C100" s="16" t="s">
        <v>1</v>
      </c>
      <c r="D100" s="16" t="s">
        <v>2</v>
      </c>
      <c r="E100" s="16" t="s">
        <v>3</v>
      </c>
      <c r="F100" s="249"/>
      <c r="H100" s="3" t="s">
        <v>7</v>
      </c>
      <c r="I100" s="3"/>
      <c r="J100" s="3"/>
      <c r="K100" s="3"/>
      <c r="L100" s="3"/>
      <c r="M100" s="5">
        <f t="shared" ref="M100:M104" si="29">(K100/$L$104)</f>
        <v>0</v>
      </c>
    </row>
    <row r="101" spans="1:13" ht="21.75" customHeight="1" x14ac:dyDescent="0.2">
      <c r="A101" s="28"/>
      <c r="B101" s="8" t="s">
        <v>366</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34">
        <v>7</v>
      </c>
      <c r="B105" s="245" t="s">
        <v>420</v>
      </c>
      <c r="C105" s="245"/>
      <c r="D105" s="245"/>
      <c r="E105" s="245"/>
      <c r="F105" s="245"/>
      <c r="H105" s="245" t="s">
        <v>27</v>
      </c>
      <c r="I105" s="245"/>
      <c r="J105" s="245"/>
      <c r="K105" s="245"/>
      <c r="L105" s="245"/>
      <c r="M105" s="245"/>
    </row>
    <row r="106" spans="1:13" x14ac:dyDescent="0.2">
      <c r="A106" s="234"/>
      <c r="B106" s="242" t="s">
        <v>18</v>
      </c>
      <c r="C106" s="243" t="s">
        <v>0</v>
      </c>
      <c r="D106" s="243"/>
      <c r="E106" s="243"/>
      <c r="F106" s="242" t="s">
        <v>4</v>
      </c>
      <c r="H106" s="12" t="s">
        <v>5</v>
      </c>
      <c r="I106" s="13" t="s">
        <v>10</v>
      </c>
      <c r="J106" s="13" t="s">
        <v>20</v>
      </c>
      <c r="K106" s="13" t="s">
        <v>21</v>
      </c>
      <c r="L106" s="14" t="s">
        <v>17</v>
      </c>
      <c r="M106" s="15" t="s">
        <v>19</v>
      </c>
    </row>
    <row r="107" spans="1:13" ht="12.75" customHeight="1" x14ac:dyDescent="0.2">
      <c r="A107" s="234"/>
      <c r="B107" s="242"/>
      <c r="C107" s="16" t="s">
        <v>1</v>
      </c>
      <c r="D107" s="16" t="s">
        <v>2</v>
      </c>
      <c r="E107" s="16" t="s">
        <v>3</v>
      </c>
      <c r="F107" s="242"/>
      <c r="H107" s="3" t="s">
        <v>6</v>
      </c>
      <c r="I107" s="4">
        <f>C112</f>
        <v>460000000</v>
      </c>
      <c r="J107" s="3"/>
      <c r="K107" s="3"/>
      <c r="L107" s="4">
        <f>SUM(I107:K107)</f>
        <v>460000000</v>
      </c>
      <c r="M107" s="5">
        <f>(I107/$L$112)</f>
        <v>1</v>
      </c>
    </row>
    <row r="108" spans="1:13" x14ac:dyDescent="0.2">
      <c r="A108" s="234"/>
      <c r="B108" s="1" t="s">
        <v>31</v>
      </c>
      <c r="C108" s="2">
        <v>10000000</v>
      </c>
      <c r="D108" s="3"/>
      <c r="E108" s="3"/>
      <c r="F108" s="4">
        <f>SUM(C108:E108)</f>
        <v>10000000</v>
      </c>
      <c r="H108" s="3" t="s">
        <v>7</v>
      </c>
      <c r="I108" s="3"/>
      <c r="J108" s="3"/>
      <c r="K108" s="3"/>
      <c r="L108" s="3"/>
      <c r="M108" s="5">
        <f t="shared" ref="M108:M111" si="32">(I108/$L$112)</f>
        <v>0</v>
      </c>
    </row>
    <row r="109" spans="1:13" x14ac:dyDescent="0.2">
      <c r="A109" s="234"/>
      <c r="B109" s="1" t="s">
        <v>28</v>
      </c>
      <c r="C109" s="2">
        <v>200000000</v>
      </c>
      <c r="D109" s="3"/>
      <c r="E109" s="3"/>
      <c r="F109" s="4">
        <f t="shared" ref="F109:F111" si="33">SUM(C109:E109)</f>
        <v>200000000</v>
      </c>
      <c r="H109" s="3" t="s">
        <v>8</v>
      </c>
      <c r="I109" s="3"/>
      <c r="J109" s="3"/>
      <c r="K109" s="3"/>
      <c r="L109" s="3"/>
      <c r="M109" s="5">
        <f t="shared" si="32"/>
        <v>0</v>
      </c>
    </row>
    <row r="110" spans="1:13" x14ac:dyDescent="0.2">
      <c r="A110" s="234"/>
      <c r="B110" s="1" t="s">
        <v>32</v>
      </c>
      <c r="C110" s="2">
        <v>200000000</v>
      </c>
      <c r="D110" s="3"/>
      <c r="E110" s="3"/>
      <c r="F110" s="4">
        <f t="shared" si="33"/>
        <v>200000000</v>
      </c>
      <c r="H110" s="3" t="s">
        <v>9</v>
      </c>
      <c r="I110" s="3"/>
      <c r="J110" s="3"/>
      <c r="K110" s="3"/>
      <c r="L110" s="3"/>
      <c r="M110" s="5">
        <f t="shared" si="32"/>
        <v>0</v>
      </c>
    </row>
    <row r="111" spans="1:13" x14ac:dyDescent="0.2">
      <c r="A111" s="234"/>
      <c r="B111" s="1" t="s">
        <v>29</v>
      </c>
      <c r="C111" s="2">
        <v>50000000</v>
      </c>
      <c r="D111" s="3"/>
      <c r="E111" s="3"/>
      <c r="F111" s="4">
        <f t="shared" si="33"/>
        <v>50000000</v>
      </c>
      <c r="H111" s="3" t="s">
        <v>30</v>
      </c>
      <c r="I111" s="3"/>
      <c r="J111" s="3"/>
      <c r="K111" s="3"/>
      <c r="L111" s="3"/>
      <c r="M111" s="5">
        <f t="shared" si="32"/>
        <v>0</v>
      </c>
    </row>
    <row r="112" spans="1:13" x14ac:dyDescent="0.2">
      <c r="A112" s="234"/>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6"/>
      <c r="B113" s="7"/>
      <c r="C113" s="19"/>
      <c r="D113" s="19"/>
      <c r="E113" s="19"/>
      <c r="F113" s="19"/>
      <c r="H113" s="7"/>
      <c r="I113" s="19"/>
      <c r="J113" s="19"/>
      <c r="K113" s="19"/>
      <c r="L113" s="19"/>
      <c r="M113" s="42"/>
    </row>
    <row r="114" spans="1:13" x14ac:dyDescent="0.2">
      <c r="A114" s="76"/>
      <c r="B114" s="7"/>
      <c r="C114" s="19"/>
      <c r="D114" s="19"/>
      <c r="E114" s="19"/>
      <c r="F114" s="19"/>
      <c r="H114" s="7"/>
      <c r="I114" s="19"/>
      <c r="J114" s="19"/>
      <c r="K114" s="19"/>
      <c r="L114" s="19"/>
      <c r="M114" s="42"/>
    </row>
    <row r="115" spans="1:13" s="138" customFormat="1" x14ac:dyDescent="0.2">
      <c r="A115" s="136"/>
      <c r="B115" s="137"/>
      <c r="C115" s="41"/>
      <c r="D115" s="41"/>
      <c r="E115" s="41"/>
      <c r="F115" s="41"/>
      <c r="H115" s="261" t="s">
        <v>417</v>
      </c>
      <c r="I115" s="262"/>
      <c r="J115" s="262"/>
      <c r="K115" s="262"/>
      <c r="L115" s="262"/>
      <c r="M115" s="263"/>
    </row>
    <row r="116" spans="1:13" s="138" customFormat="1" x14ac:dyDescent="0.2">
      <c r="A116" s="136" t="s">
        <v>255</v>
      </c>
      <c r="B116" s="268" t="s">
        <v>417</v>
      </c>
      <c r="C116" s="268"/>
      <c r="D116" s="268"/>
      <c r="E116" s="268"/>
      <c r="F116" s="268"/>
      <c r="H116" s="139" t="s">
        <v>5</v>
      </c>
      <c r="I116" s="140" t="s">
        <v>10</v>
      </c>
      <c r="J116" s="140" t="s">
        <v>20</v>
      </c>
      <c r="K116" s="140" t="s">
        <v>21</v>
      </c>
      <c r="L116" s="141" t="s">
        <v>17</v>
      </c>
      <c r="M116" s="142" t="s">
        <v>19</v>
      </c>
    </row>
    <row r="117" spans="1:13" s="138" customFormat="1" x14ac:dyDescent="0.2">
      <c r="A117" s="136"/>
      <c r="B117" s="236" t="s">
        <v>182</v>
      </c>
      <c r="C117" s="238" t="s">
        <v>0</v>
      </c>
      <c r="D117" s="239"/>
      <c r="E117" s="240"/>
      <c r="F117" s="236" t="s">
        <v>4</v>
      </c>
      <c r="H117" s="143" t="s">
        <v>6</v>
      </c>
      <c r="J117" s="143"/>
      <c r="K117" s="23">
        <f>F120</f>
        <v>1158868700</v>
      </c>
      <c r="L117" s="23">
        <f>SUM(J117:K117)</f>
        <v>1158868700</v>
      </c>
      <c r="M117" s="144">
        <f>(K117/$L$122)</f>
        <v>1</v>
      </c>
    </row>
    <row r="118" spans="1:13" s="138" customFormat="1" x14ac:dyDescent="0.2">
      <c r="A118" s="136"/>
      <c r="B118" s="237"/>
      <c r="C118" s="145" t="s">
        <v>1</v>
      </c>
      <c r="D118" s="145" t="s">
        <v>2</v>
      </c>
      <c r="E118" s="145" t="s">
        <v>3</v>
      </c>
      <c r="F118" s="237"/>
      <c r="H118" s="143" t="s">
        <v>7</v>
      </c>
      <c r="I118" s="143"/>
      <c r="J118" s="143"/>
      <c r="K118" s="143"/>
      <c r="L118" s="143"/>
      <c r="M118" s="144">
        <f t="shared" ref="M118:M122" si="35">(K118/$L$122)</f>
        <v>0</v>
      </c>
    </row>
    <row r="119" spans="1:13" s="138" customFormat="1" ht="22.5" x14ac:dyDescent="0.2">
      <c r="A119" s="136"/>
      <c r="B119" s="146" t="s">
        <v>199</v>
      </c>
      <c r="C119" s="138">
        <v>0</v>
      </c>
      <c r="D119" s="143"/>
      <c r="E119" s="22">
        <v>1158868700</v>
      </c>
      <c r="F119" s="23">
        <f>SUM(D119:E119)</f>
        <v>1158868700</v>
      </c>
      <c r="H119" s="143" t="s">
        <v>8</v>
      </c>
      <c r="I119" s="143"/>
      <c r="J119" s="143"/>
      <c r="K119" s="143"/>
      <c r="L119" s="143"/>
      <c r="M119" s="144">
        <f t="shared" si="35"/>
        <v>0</v>
      </c>
    </row>
    <row r="120" spans="1:13" s="138" customFormat="1" ht="11.25" customHeight="1" x14ac:dyDescent="0.2">
      <c r="A120" s="136"/>
      <c r="B120" s="143" t="s">
        <v>17</v>
      </c>
      <c r="C120" s="22">
        <f>SUM(C119)</f>
        <v>0</v>
      </c>
      <c r="D120" s="22">
        <f t="shared" ref="D120:F120" si="36">SUM(D119)</f>
        <v>0</v>
      </c>
      <c r="E120" s="22">
        <f t="shared" si="36"/>
        <v>1158868700</v>
      </c>
      <c r="F120" s="22">
        <f t="shared" si="36"/>
        <v>1158868700</v>
      </c>
      <c r="H120" s="143" t="s">
        <v>9</v>
      </c>
      <c r="I120" s="143"/>
      <c r="J120" s="143"/>
      <c r="K120" s="143"/>
      <c r="L120" s="143"/>
      <c r="M120" s="144">
        <f t="shared" si="35"/>
        <v>0</v>
      </c>
    </row>
    <row r="121" spans="1:13" s="138" customFormat="1" x14ac:dyDescent="0.2">
      <c r="B121" s="147"/>
      <c r="C121" s="147"/>
      <c r="D121" s="137"/>
      <c r="E121" s="137"/>
      <c r="F121" s="137"/>
      <c r="H121" s="143" t="s">
        <v>30</v>
      </c>
      <c r="I121" s="143"/>
      <c r="J121" s="143"/>
      <c r="K121" s="143"/>
      <c r="L121" s="143"/>
      <c r="M121" s="144">
        <f t="shared" si="35"/>
        <v>0</v>
      </c>
    </row>
    <row r="122" spans="1:13" s="138" customFormat="1" x14ac:dyDescent="0.2">
      <c r="A122" s="136"/>
      <c r="B122" s="137"/>
      <c r="C122" s="41"/>
      <c r="D122" s="41"/>
      <c r="E122" s="41"/>
      <c r="F122" s="41"/>
      <c r="H122" s="143" t="s">
        <v>17</v>
      </c>
      <c r="I122" s="23">
        <f>SUM(I117:I121)</f>
        <v>0</v>
      </c>
      <c r="J122" s="23">
        <f t="shared" ref="J122:L122" si="37">SUM(J117:J121)</f>
        <v>0</v>
      </c>
      <c r="K122" s="23">
        <f t="shared" si="37"/>
        <v>1158868700</v>
      </c>
      <c r="L122" s="23">
        <f t="shared" si="37"/>
        <v>1158868700</v>
      </c>
      <c r="M122" s="144">
        <f t="shared" si="35"/>
        <v>1</v>
      </c>
    </row>
    <row r="123" spans="1:13" s="138" customFormat="1" x14ac:dyDescent="0.2">
      <c r="A123" s="136"/>
      <c r="B123" s="137"/>
      <c r="C123" s="41"/>
      <c r="D123" s="41"/>
      <c r="E123" s="41"/>
      <c r="F123" s="41"/>
    </row>
    <row r="124" spans="1:13" x14ac:dyDescent="0.2">
      <c r="A124" s="76"/>
      <c r="B124" s="7"/>
      <c r="C124" s="19"/>
      <c r="D124" s="19"/>
      <c r="E124" s="19"/>
      <c r="F124" s="19"/>
    </row>
    <row r="125" spans="1:13" ht="23.25" customHeight="1" x14ac:dyDescent="0.2">
      <c r="A125" s="234">
        <v>8</v>
      </c>
      <c r="B125" s="245" t="s">
        <v>424</v>
      </c>
      <c r="C125" s="245"/>
      <c r="D125" s="245"/>
      <c r="E125" s="245"/>
      <c r="F125" s="245"/>
      <c r="H125" s="245" t="s">
        <v>112</v>
      </c>
      <c r="I125" s="245"/>
      <c r="J125" s="245"/>
      <c r="K125" s="245"/>
      <c r="L125" s="245"/>
      <c r="M125" s="245"/>
    </row>
    <row r="126" spans="1:13" x14ac:dyDescent="0.2">
      <c r="A126" s="234"/>
      <c r="B126" s="242" t="s">
        <v>18</v>
      </c>
      <c r="C126" s="243" t="s">
        <v>0</v>
      </c>
      <c r="D126" s="243"/>
      <c r="E126" s="243"/>
      <c r="F126" s="242" t="s">
        <v>4</v>
      </c>
      <c r="H126" s="12" t="s">
        <v>5</v>
      </c>
      <c r="I126" s="13" t="s">
        <v>10</v>
      </c>
      <c r="J126" s="13" t="s">
        <v>20</v>
      </c>
      <c r="K126" s="13" t="s">
        <v>21</v>
      </c>
      <c r="L126" s="14" t="s">
        <v>17</v>
      </c>
      <c r="M126" s="15" t="s">
        <v>19</v>
      </c>
    </row>
    <row r="127" spans="1:13" x14ac:dyDescent="0.2">
      <c r="A127" s="234"/>
      <c r="B127" s="242"/>
      <c r="C127" s="16" t="s">
        <v>1</v>
      </c>
      <c r="D127" s="16" t="s">
        <v>2</v>
      </c>
      <c r="E127" s="16" t="s">
        <v>3</v>
      </c>
      <c r="F127" s="242"/>
      <c r="H127" s="3" t="s">
        <v>6</v>
      </c>
      <c r="I127" s="4">
        <f>C128+C129+C130+C131</f>
        <v>530000000</v>
      </c>
      <c r="J127" s="4">
        <v>400000000</v>
      </c>
      <c r="K127" s="3"/>
      <c r="L127" s="4">
        <f>SUM(I127:K127)</f>
        <v>930000000</v>
      </c>
      <c r="M127" s="24">
        <f t="shared" ref="M127:M132" si="38">(L127/$L$132)</f>
        <v>0.93</v>
      </c>
    </row>
    <row r="128" spans="1:13" x14ac:dyDescent="0.2">
      <c r="A128" s="234"/>
      <c r="B128" s="8" t="s">
        <v>113</v>
      </c>
      <c r="C128" s="22">
        <v>300000000</v>
      </c>
      <c r="D128" s="3"/>
      <c r="E128" s="3"/>
      <c r="F128" s="2">
        <f>SUM(C128:E128)</f>
        <v>300000000</v>
      </c>
      <c r="H128" s="3" t="s">
        <v>7</v>
      </c>
      <c r="I128" s="3"/>
      <c r="J128" s="3"/>
      <c r="K128" s="3"/>
      <c r="L128" s="4"/>
      <c r="M128" s="24">
        <f t="shared" si="38"/>
        <v>0</v>
      </c>
    </row>
    <row r="129" spans="1:13" x14ac:dyDescent="0.2">
      <c r="A129" s="234"/>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34"/>
      <c r="B130" s="8" t="s">
        <v>115</v>
      </c>
      <c r="C130" s="22">
        <v>100000000</v>
      </c>
      <c r="D130" s="2"/>
      <c r="E130" s="3"/>
      <c r="F130" s="2">
        <f t="shared" si="39"/>
        <v>100000000</v>
      </c>
      <c r="H130" s="3" t="s">
        <v>9</v>
      </c>
      <c r="I130" s="4"/>
      <c r="J130" s="2"/>
      <c r="K130" s="3"/>
      <c r="L130" s="4"/>
      <c r="M130" s="24">
        <f t="shared" si="38"/>
        <v>0</v>
      </c>
    </row>
    <row r="131" spans="1:13" x14ac:dyDescent="0.2">
      <c r="A131" s="234"/>
      <c r="B131" s="8" t="s">
        <v>116</v>
      </c>
      <c r="C131" s="22">
        <v>30000000</v>
      </c>
      <c r="D131" s="2"/>
      <c r="E131" s="3"/>
      <c r="F131" s="2">
        <f t="shared" si="39"/>
        <v>30000000</v>
      </c>
      <c r="H131" s="3" t="s">
        <v>30</v>
      </c>
      <c r="I131" s="3"/>
      <c r="J131" s="3"/>
      <c r="K131" s="3"/>
      <c r="L131" s="4"/>
      <c r="M131" s="24">
        <f t="shared" si="38"/>
        <v>0</v>
      </c>
    </row>
    <row r="132" spans="1:13" x14ac:dyDescent="0.2">
      <c r="A132" s="234"/>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34"/>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34">
        <v>9</v>
      </c>
      <c r="B136" s="245" t="s">
        <v>425</v>
      </c>
      <c r="C136" s="245"/>
      <c r="D136" s="245"/>
      <c r="E136" s="245"/>
      <c r="F136" s="245"/>
      <c r="H136" s="245" t="s">
        <v>137</v>
      </c>
      <c r="I136" s="245"/>
      <c r="J136" s="245"/>
      <c r="K136" s="245"/>
      <c r="L136" s="245"/>
      <c r="M136" s="245"/>
    </row>
    <row r="137" spans="1:13" x14ac:dyDescent="0.2">
      <c r="A137" s="234"/>
      <c r="B137" s="242" t="s">
        <v>18</v>
      </c>
      <c r="C137" s="243" t="s">
        <v>0</v>
      </c>
      <c r="D137" s="243"/>
      <c r="E137" s="243"/>
      <c r="F137" s="242" t="s">
        <v>4</v>
      </c>
      <c r="H137" s="18" t="s">
        <v>5</v>
      </c>
      <c r="I137" s="17" t="s">
        <v>10</v>
      </c>
      <c r="J137" s="17" t="s">
        <v>20</v>
      </c>
      <c r="K137" s="17" t="s">
        <v>21</v>
      </c>
      <c r="L137" s="14" t="s">
        <v>17</v>
      </c>
      <c r="M137" s="15" t="s">
        <v>19</v>
      </c>
    </row>
    <row r="138" spans="1:13" x14ac:dyDescent="0.2">
      <c r="A138" s="234"/>
      <c r="B138" s="242"/>
      <c r="C138" s="16" t="s">
        <v>1</v>
      </c>
      <c r="D138" s="16" t="s">
        <v>2</v>
      </c>
      <c r="E138" s="16" t="s">
        <v>3</v>
      </c>
      <c r="F138" s="242"/>
      <c r="H138" s="3" t="s">
        <v>6</v>
      </c>
      <c r="I138" s="4"/>
      <c r="J138" s="2">
        <v>1500000000</v>
      </c>
      <c r="K138" s="2"/>
      <c r="L138" s="2">
        <f>SUM(I138:K138)</f>
        <v>1500000000</v>
      </c>
      <c r="M138" s="24">
        <f t="shared" ref="M138:M143" si="43">(L138/$L$143)</f>
        <v>0.53956834532374098</v>
      </c>
    </row>
    <row r="139" spans="1:13" x14ac:dyDescent="0.2">
      <c r="A139" s="234"/>
      <c r="B139" s="8" t="s">
        <v>128</v>
      </c>
      <c r="C139" s="22">
        <v>300000000</v>
      </c>
      <c r="D139" s="3"/>
      <c r="E139" s="3"/>
      <c r="F139" s="2">
        <f>SUM(C139:E139)</f>
        <v>300000000</v>
      </c>
      <c r="H139" s="3" t="s">
        <v>7</v>
      </c>
      <c r="I139" s="4">
        <v>0</v>
      </c>
      <c r="J139" s="2"/>
      <c r="K139" s="2"/>
      <c r="L139" s="2"/>
      <c r="M139" s="24">
        <f t="shared" si="43"/>
        <v>0</v>
      </c>
    </row>
    <row r="140" spans="1:13" ht="22.5" x14ac:dyDescent="0.2">
      <c r="A140" s="234"/>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34"/>
      <c r="B141" s="8" t="s">
        <v>134</v>
      </c>
      <c r="C141" s="22">
        <v>100000000</v>
      </c>
      <c r="D141" s="3"/>
      <c r="E141" s="3"/>
      <c r="F141" s="2">
        <f>SUM(C141:E141)</f>
        <v>100000000</v>
      </c>
      <c r="H141" s="3" t="s">
        <v>9</v>
      </c>
      <c r="I141" s="4"/>
      <c r="J141" s="2"/>
      <c r="K141" s="2"/>
      <c r="L141" s="2"/>
      <c r="M141" s="24">
        <f t="shared" si="43"/>
        <v>0</v>
      </c>
    </row>
    <row r="142" spans="1:13" x14ac:dyDescent="0.2">
      <c r="A142" s="234"/>
      <c r="B142" s="8" t="s">
        <v>135</v>
      </c>
      <c r="C142" s="22">
        <v>0</v>
      </c>
      <c r="D142" s="2">
        <v>1500000000</v>
      </c>
      <c r="E142" s="3"/>
      <c r="F142" s="2">
        <f>SUM(C142:E142)</f>
        <v>1500000000</v>
      </c>
      <c r="H142" s="3" t="s">
        <v>30</v>
      </c>
      <c r="I142" s="3"/>
      <c r="J142" s="2"/>
      <c r="K142" s="2"/>
      <c r="L142" s="2"/>
      <c r="M142" s="24">
        <f t="shared" si="43"/>
        <v>0</v>
      </c>
    </row>
    <row r="143" spans="1:13" x14ac:dyDescent="0.2">
      <c r="A143" s="234"/>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34"/>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34">
        <v>10</v>
      </c>
      <c r="B147" s="245" t="s">
        <v>426</v>
      </c>
      <c r="C147" s="245"/>
      <c r="D147" s="245"/>
      <c r="E147" s="245"/>
      <c r="F147" s="245"/>
      <c r="H147" s="245" t="s">
        <v>38</v>
      </c>
      <c r="I147" s="245"/>
      <c r="J147" s="245"/>
      <c r="K147" s="245"/>
      <c r="L147" s="245"/>
      <c r="M147" s="245"/>
    </row>
    <row r="148" spans="1:13" x14ac:dyDescent="0.2">
      <c r="A148" s="234"/>
      <c r="B148" s="242" t="s">
        <v>18</v>
      </c>
      <c r="C148" s="243" t="s">
        <v>0</v>
      </c>
      <c r="D148" s="243"/>
      <c r="E148" s="243"/>
      <c r="F148" s="242" t="s">
        <v>4</v>
      </c>
      <c r="H148" s="12" t="s">
        <v>5</v>
      </c>
      <c r="I148" s="13" t="s">
        <v>10</v>
      </c>
      <c r="J148" s="13" t="s">
        <v>20</v>
      </c>
      <c r="K148" s="13" t="s">
        <v>21</v>
      </c>
      <c r="L148" s="14" t="s">
        <v>17</v>
      </c>
      <c r="M148" s="15" t="s">
        <v>19</v>
      </c>
    </row>
    <row r="149" spans="1:13" ht="12.75" customHeight="1" x14ac:dyDescent="0.2">
      <c r="A149" s="234"/>
      <c r="B149" s="242"/>
      <c r="C149" s="16" t="s">
        <v>1</v>
      </c>
      <c r="D149" s="16" t="s">
        <v>2</v>
      </c>
      <c r="E149" s="16" t="s">
        <v>3</v>
      </c>
      <c r="F149" s="242"/>
      <c r="H149" s="3" t="s">
        <v>6</v>
      </c>
      <c r="I149" s="4">
        <f>C150</f>
        <v>100000000</v>
      </c>
      <c r="J149" s="4">
        <f>SUM(D151:D155)</f>
        <v>176221000</v>
      </c>
      <c r="K149" s="3"/>
      <c r="L149" s="4">
        <f>SUM(I149:K149)</f>
        <v>276221000</v>
      </c>
      <c r="M149" s="5">
        <f t="shared" ref="M149:M154" si="45">(L149/$L$154)</f>
        <v>1</v>
      </c>
    </row>
    <row r="150" spans="1:13" ht="22.5" x14ac:dyDescent="0.2">
      <c r="A150" s="234"/>
      <c r="B150" s="8" t="s">
        <v>39</v>
      </c>
      <c r="C150" s="2">
        <v>100000000</v>
      </c>
      <c r="D150" s="2"/>
      <c r="E150" s="2"/>
      <c r="F150" s="2">
        <f>SUM(C150:E150)</f>
        <v>100000000</v>
      </c>
      <c r="H150" s="3" t="s">
        <v>7</v>
      </c>
      <c r="I150" s="3"/>
      <c r="J150" s="3"/>
      <c r="K150" s="3"/>
      <c r="L150" s="4"/>
      <c r="M150" s="5">
        <f t="shared" si="45"/>
        <v>0</v>
      </c>
    </row>
    <row r="151" spans="1:13" ht="22.5" x14ac:dyDescent="0.2">
      <c r="A151" s="234"/>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34"/>
      <c r="B152" s="8" t="s">
        <v>41</v>
      </c>
      <c r="C152" s="2">
        <v>0</v>
      </c>
      <c r="D152" s="2">
        <v>60000000</v>
      </c>
      <c r="E152" s="2"/>
      <c r="F152" s="2">
        <f t="shared" si="46"/>
        <v>60000000</v>
      </c>
      <c r="H152" s="3" t="s">
        <v>9</v>
      </c>
      <c r="I152" s="3"/>
      <c r="J152" s="3"/>
      <c r="K152" s="3"/>
      <c r="L152" s="4"/>
      <c r="M152" s="5">
        <f t="shared" si="45"/>
        <v>0</v>
      </c>
    </row>
    <row r="153" spans="1:13" ht="22.5" x14ac:dyDescent="0.2">
      <c r="A153" s="234"/>
      <c r="B153" s="8" t="s">
        <v>42</v>
      </c>
      <c r="C153" s="2">
        <v>0</v>
      </c>
      <c r="D153" s="2">
        <v>10000000</v>
      </c>
      <c r="E153" s="2"/>
      <c r="F153" s="2">
        <f t="shared" si="46"/>
        <v>10000000</v>
      </c>
      <c r="H153" s="3" t="s">
        <v>30</v>
      </c>
      <c r="I153" s="3"/>
      <c r="J153" s="3"/>
      <c r="K153" s="3"/>
      <c r="L153" s="4"/>
      <c r="M153" s="5">
        <f t="shared" si="45"/>
        <v>0</v>
      </c>
    </row>
    <row r="154" spans="1:13" ht="22.5" x14ac:dyDescent="0.2">
      <c r="A154" s="234"/>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34"/>
      <c r="B155" s="9" t="s">
        <v>44</v>
      </c>
      <c r="C155" s="2">
        <v>0</v>
      </c>
      <c r="D155" s="2">
        <v>6110000</v>
      </c>
      <c r="E155" s="2"/>
      <c r="F155" s="2">
        <f t="shared" si="46"/>
        <v>6110000</v>
      </c>
    </row>
    <row r="156" spans="1:13" x14ac:dyDescent="0.2">
      <c r="A156" s="234"/>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60">
        <v>11</v>
      </c>
      <c r="B159" s="245" t="s">
        <v>427</v>
      </c>
      <c r="C159" s="245"/>
      <c r="D159" s="245"/>
      <c r="E159" s="245"/>
      <c r="F159" s="245"/>
      <c r="H159" s="245" t="s">
        <v>45</v>
      </c>
      <c r="I159" s="245"/>
      <c r="J159" s="245"/>
      <c r="K159" s="245"/>
      <c r="L159" s="245"/>
      <c r="M159" s="245"/>
    </row>
    <row r="160" spans="1:13" x14ac:dyDescent="0.2">
      <c r="A160" s="260"/>
      <c r="B160" s="242" t="s">
        <v>18</v>
      </c>
      <c r="C160" s="243" t="s">
        <v>0</v>
      </c>
      <c r="D160" s="243"/>
      <c r="E160" s="243"/>
      <c r="F160" s="242" t="s">
        <v>4</v>
      </c>
      <c r="H160" s="53" t="s">
        <v>5</v>
      </c>
      <c r="I160" s="52" t="s">
        <v>10</v>
      </c>
      <c r="J160" s="52" t="s">
        <v>20</v>
      </c>
      <c r="K160" s="52" t="s">
        <v>21</v>
      </c>
      <c r="L160" s="14" t="s">
        <v>17</v>
      </c>
      <c r="M160" s="15" t="s">
        <v>19</v>
      </c>
    </row>
    <row r="161" spans="1:13" ht="12.75" customHeight="1" x14ac:dyDescent="0.2">
      <c r="A161" s="260"/>
      <c r="B161" s="242"/>
      <c r="C161" s="16" t="s">
        <v>1</v>
      </c>
      <c r="D161" s="16" t="s">
        <v>2</v>
      </c>
      <c r="E161" s="16" t="s">
        <v>3</v>
      </c>
      <c r="F161" s="242"/>
      <c r="H161" s="3" t="s">
        <v>6</v>
      </c>
      <c r="I161" s="4">
        <f>C162</f>
        <v>851851000</v>
      </c>
      <c r="J161" s="4"/>
      <c r="K161" s="3"/>
      <c r="L161" s="4">
        <f>SUM(I161:K161)</f>
        <v>851851000</v>
      </c>
      <c r="M161" s="5">
        <f t="shared" ref="M161:M166" si="48">(L161/$L$166)</f>
        <v>1</v>
      </c>
    </row>
    <row r="162" spans="1:13" x14ac:dyDescent="0.2">
      <c r="A162" s="260"/>
      <c r="B162" s="1" t="s">
        <v>46</v>
      </c>
      <c r="C162" s="2">
        <v>851851000</v>
      </c>
      <c r="D162" s="2"/>
      <c r="E162" s="2"/>
      <c r="F162" s="2">
        <f>SUM(C162:E162)</f>
        <v>851851000</v>
      </c>
      <c r="H162" s="3" t="s">
        <v>7</v>
      </c>
      <c r="I162" s="3"/>
      <c r="J162" s="3"/>
      <c r="K162" s="3"/>
      <c r="L162" s="4"/>
      <c r="M162" s="5">
        <f t="shared" si="48"/>
        <v>0</v>
      </c>
    </row>
    <row r="163" spans="1:13" x14ac:dyDescent="0.2">
      <c r="A163" s="260"/>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71" t="s">
        <v>346</v>
      </c>
      <c r="C168" s="272"/>
      <c r="D168" s="272"/>
      <c r="E168" s="272"/>
      <c r="F168" s="273"/>
      <c r="H168" s="247" t="s">
        <v>346</v>
      </c>
      <c r="I168" s="247"/>
      <c r="J168" s="247"/>
      <c r="K168" s="247"/>
      <c r="L168" s="247"/>
      <c r="M168" s="247"/>
    </row>
    <row r="169" spans="1:13" x14ac:dyDescent="0.2">
      <c r="B169" s="54" t="s">
        <v>182</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193</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34">
        <v>12</v>
      </c>
      <c r="B177" s="245" t="s">
        <v>428</v>
      </c>
      <c r="C177" s="245"/>
      <c r="D177" s="245"/>
      <c r="E177" s="245"/>
      <c r="F177" s="245"/>
      <c r="H177" s="245" t="s">
        <v>118</v>
      </c>
      <c r="I177" s="245"/>
      <c r="J177" s="245"/>
      <c r="K177" s="245"/>
      <c r="L177" s="245"/>
      <c r="M177" s="245"/>
    </row>
    <row r="178" spans="1:13" x14ac:dyDescent="0.2">
      <c r="A178" s="234"/>
      <c r="B178" s="242" t="s">
        <v>18</v>
      </c>
      <c r="C178" s="243" t="s">
        <v>0</v>
      </c>
      <c r="D178" s="243"/>
      <c r="E178" s="243"/>
      <c r="F178" s="242" t="s">
        <v>4</v>
      </c>
      <c r="H178" s="12" t="s">
        <v>5</v>
      </c>
      <c r="I178" s="13" t="s">
        <v>10</v>
      </c>
      <c r="J178" s="13" t="s">
        <v>20</v>
      </c>
      <c r="K178" s="13" t="s">
        <v>21</v>
      </c>
      <c r="L178" s="14" t="s">
        <v>17</v>
      </c>
      <c r="M178" s="15" t="s">
        <v>19</v>
      </c>
    </row>
    <row r="179" spans="1:13" x14ac:dyDescent="0.2">
      <c r="A179" s="234"/>
      <c r="B179" s="242"/>
      <c r="C179" s="16" t="s">
        <v>1</v>
      </c>
      <c r="D179" s="16" t="s">
        <v>2</v>
      </c>
      <c r="E179" s="16" t="s">
        <v>3</v>
      </c>
      <c r="F179" s="242"/>
      <c r="H179" s="3" t="s">
        <v>6</v>
      </c>
      <c r="I179" s="4">
        <v>1000000000</v>
      </c>
      <c r="J179" s="2">
        <v>2800000000</v>
      </c>
      <c r="K179" s="2"/>
      <c r="L179" s="2">
        <f>SUM(I179:K179)</f>
        <v>3800000000</v>
      </c>
      <c r="M179" s="24">
        <f>(L179/$L$184)</f>
        <v>0.19</v>
      </c>
    </row>
    <row r="180" spans="1:13" ht="22.5" x14ac:dyDescent="0.2">
      <c r="A180" s="234"/>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34"/>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34"/>
      <c r="B182" s="8" t="s">
        <v>121</v>
      </c>
      <c r="C182" s="22">
        <v>500000000</v>
      </c>
      <c r="D182" s="3"/>
      <c r="E182" s="3"/>
      <c r="F182" s="2">
        <f t="shared" si="53"/>
        <v>500000000</v>
      </c>
      <c r="H182" s="3" t="s">
        <v>9</v>
      </c>
      <c r="I182" s="4"/>
      <c r="J182" s="2"/>
      <c r="K182" s="2"/>
      <c r="L182" s="2"/>
      <c r="M182" s="24">
        <f t="shared" si="52"/>
        <v>0</v>
      </c>
    </row>
    <row r="183" spans="1:13" ht="22.5" x14ac:dyDescent="0.2">
      <c r="A183" s="234"/>
      <c r="B183" s="8" t="s">
        <v>122</v>
      </c>
      <c r="C183" s="22">
        <v>500000000</v>
      </c>
      <c r="D183" s="3"/>
      <c r="E183" s="3"/>
      <c r="F183" s="2">
        <f t="shared" si="53"/>
        <v>500000000</v>
      </c>
      <c r="H183" s="3" t="s">
        <v>30</v>
      </c>
      <c r="I183" s="3"/>
      <c r="J183" s="2"/>
      <c r="K183" s="2"/>
      <c r="L183" s="2"/>
      <c r="M183" s="24">
        <f t="shared" si="52"/>
        <v>0</v>
      </c>
    </row>
    <row r="184" spans="1:13" x14ac:dyDescent="0.2">
      <c r="A184" s="234"/>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34"/>
      <c r="B185" s="3" t="s">
        <v>124</v>
      </c>
      <c r="C185" s="22">
        <v>4000000000</v>
      </c>
      <c r="D185" s="3"/>
      <c r="E185" s="3"/>
      <c r="F185" s="2">
        <f t="shared" si="53"/>
        <v>4000000000</v>
      </c>
      <c r="L185" s="19"/>
    </row>
    <row r="186" spans="1:13" x14ac:dyDescent="0.2">
      <c r="A186" s="234"/>
      <c r="B186" s="3" t="s">
        <v>125</v>
      </c>
      <c r="C186" s="6">
        <v>0</v>
      </c>
      <c r="D186" s="22">
        <v>12800000000</v>
      </c>
      <c r="E186" s="3"/>
      <c r="F186" s="2">
        <f t="shared" si="53"/>
        <v>12800000000</v>
      </c>
    </row>
    <row r="187" spans="1:13" x14ac:dyDescent="0.2">
      <c r="A187" s="234"/>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34">
        <v>13</v>
      </c>
      <c r="B190" s="245" t="s">
        <v>429</v>
      </c>
      <c r="C190" s="245"/>
      <c r="D190" s="245"/>
      <c r="E190" s="245"/>
      <c r="F190" s="245"/>
      <c r="H190" s="245" t="s">
        <v>47</v>
      </c>
      <c r="I190" s="245"/>
      <c r="J190" s="245"/>
      <c r="K190" s="245"/>
      <c r="L190" s="245"/>
      <c r="M190" s="245"/>
    </row>
    <row r="191" spans="1:13" x14ac:dyDescent="0.2">
      <c r="A191" s="234"/>
      <c r="B191" s="242" t="s">
        <v>18</v>
      </c>
      <c r="C191" s="243" t="s">
        <v>0</v>
      </c>
      <c r="D191" s="243"/>
      <c r="E191" s="243"/>
      <c r="F191" s="242" t="s">
        <v>4</v>
      </c>
      <c r="H191" s="12" t="s">
        <v>5</v>
      </c>
      <c r="I191" s="13" t="s">
        <v>10</v>
      </c>
      <c r="J191" s="13" t="s">
        <v>20</v>
      </c>
      <c r="K191" s="13" t="s">
        <v>21</v>
      </c>
      <c r="L191" s="14" t="s">
        <v>17</v>
      </c>
      <c r="M191" s="15" t="s">
        <v>19</v>
      </c>
    </row>
    <row r="192" spans="1:13" ht="12.75" customHeight="1" x14ac:dyDescent="0.2">
      <c r="A192" s="234"/>
      <c r="B192" s="242"/>
      <c r="C192" s="16" t="s">
        <v>1</v>
      </c>
      <c r="D192" s="16" t="s">
        <v>2</v>
      </c>
      <c r="E192" s="16" t="s">
        <v>3</v>
      </c>
      <c r="F192" s="242"/>
      <c r="H192" s="3" t="s">
        <v>6</v>
      </c>
      <c r="I192" s="4"/>
      <c r="J192" s="3"/>
      <c r="K192" s="3"/>
      <c r="L192" s="4"/>
      <c r="M192" s="5">
        <f t="shared" ref="M192:M197" si="57">(I192/$L$197)</f>
        <v>0</v>
      </c>
    </row>
    <row r="193" spans="1:13" x14ac:dyDescent="0.2">
      <c r="A193" s="234"/>
      <c r="B193" s="1" t="s">
        <v>48</v>
      </c>
      <c r="C193" s="2">
        <v>48000000</v>
      </c>
      <c r="D193" s="3"/>
      <c r="E193" s="3"/>
      <c r="F193" s="2">
        <f>SUM(C193:E193)</f>
        <v>48000000</v>
      </c>
      <c r="H193" s="3" t="s">
        <v>7</v>
      </c>
      <c r="I193" s="3"/>
      <c r="J193" s="3"/>
      <c r="K193" s="3"/>
      <c r="L193" s="4"/>
      <c r="M193" s="5">
        <f t="shared" si="57"/>
        <v>0</v>
      </c>
    </row>
    <row r="194" spans="1:13" ht="22.5" x14ac:dyDescent="0.2">
      <c r="A194" s="234"/>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34"/>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34"/>
      <c r="B196" s="1" t="s">
        <v>51</v>
      </c>
      <c r="C196" s="2">
        <v>69060000</v>
      </c>
      <c r="D196" s="3"/>
      <c r="E196" s="3"/>
      <c r="F196" s="2">
        <f t="shared" si="58"/>
        <v>69060000</v>
      </c>
      <c r="H196" s="3" t="s">
        <v>30</v>
      </c>
      <c r="I196" s="3"/>
      <c r="J196" s="3"/>
      <c r="K196" s="3"/>
      <c r="L196" s="4"/>
      <c r="M196" s="5">
        <f t="shared" si="57"/>
        <v>0</v>
      </c>
    </row>
    <row r="197" spans="1:13" x14ac:dyDescent="0.2">
      <c r="A197" s="234"/>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34"/>
      <c r="B198" s="3" t="s">
        <v>53</v>
      </c>
      <c r="C198" s="2">
        <v>21060000</v>
      </c>
      <c r="D198" s="3"/>
      <c r="E198" s="3"/>
      <c r="F198" s="2">
        <f t="shared" si="58"/>
        <v>21060000</v>
      </c>
    </row>
    <row r="199" spans="1:13" ht="22.5" x14ac:dyDescent="0.2">
      <c r="A199" s="234"/>
      <c r="B199" s="9" t="s">
        <v>54</v>
      </c>
      <c r="C199" s="2">
        <v>20608000</v>
      </c>
      <c r="D199" s="3"/>
      <c r="E199" s="3"/>
      <c r="F199" s="2">
        <f t="shared" si="58"/>
        <v>20608000</v>
      </c>
      <c r="G199" s="7"/>
      <c r="H199" s="7"/>
    </row>
    <row r="200" spans="1:13" x14ac:dyDescent="0.2">
      <c r="A200" s="234"/>
      <c r="B200" s="3" t="s">
        <v>55</v>
      </c>
      <c r="C200" s="2">
        <v>27272000</v>
      </c>
      <c r="D200" s="3"/>
      <c r="E200" s="3"/>
      <c r="F200" s="2">
        <f t="shared" si="58"/>
        <v>27272000</v>
      </c>
      <c r="G200" s="7"/>
      <c r="H200" s="7"/>
    </row>
    <row r="201" spans="1:13" x14ac:dyDescent="0.2">
      <c r="A201" s="234"/>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34">
        <v>14</v>
      </c>
      <c r="B204" s="245" t="s">
        <v>430</v>
      </c>
      <c r="C204" s="245"/>
      <c r="D204" s="245"/>
      <c r="E204" s="245"/>
      <c r="F204" s="245"/>
      <c r="H204" s="245" t="s">
        <v>33</v>
      </c>
      <c r="I204" s="245"/>
      <c r="J204" s="245"/>
      <c r="K204" s="245"/>
      <c r="L204" s="245"/>
      <c r="M204" s="245"/>
    </row>
    <row r="205" spans="1:13" x14ac:dyDescent="0.2">
      <c r="A205" s="234"/>
      <c r="B205" s="242" t="s">
        <v>18</v>
      </c>
      <c r="C205" s="243" t="s">
        <v>0</v>
      </c>
      <c r="D205" s="243"/>
      <c r="E205" s="243"/>
      <c r="F205" s="242" t="s">
        <v>4</v>
      </c>
      <c r="H205" s="12" t="s">
        <v>5</v>
      </c>
      <c r="I205" s="13" t="s">
        <v>10</v>
      </c>
      <c r="J205" s="13" t="s">
        <v>20</v>
      </c>
      <c r="K205" s="13" t="s">
        <v>21</v>
      </c>
      <c r="L205" s="14" t="s">
        <v>17</v>
      </c>
      <c r="M205" s="15" t="s">
        <v>19</v>
      </c>
    </row>
    <row r="206" spans="1:13" ht="12.75" customHeight="1" x14ac:dyDescent="0.2">
      <c r="A206" s="234"/>
      <c r="B206" s="242"/>
      <c r="C206" s="16" t="s">
        <v>1</v>
      </c>
      <c r="D206" s="16" t="s">
        <v>2</v>
      </c>
      <c r="E206" s="16" t="s">
        <v>3</v>
      </c>
      <c r="F206" s="242"/>
      <c r="H206" s="3" t="s">
        <v>6</v>
      </c>
      <c r="I206" s="4">
        <f>C207+C208</f>
        <v>15000000</v>
      </c>
      <c r="J206" s="3"/>
      <c r="K206" s="3"/>
      <c r="L206" s="4">
        <f>SUM(I206:K206)</f>
        <v>15000000</v>
      </c>
      <c r="M206" s="5">
        <f t="shared" ref="M206:M211" si="59">(I206/$L$211)</f>
        <v>0.06</v>
      </c>
    </row>
    <row r="207" spans="1:13" x14ac:dyDescent="0.2">
      <c r="A207" s="234"/>
      <c r="B207" s="1" t="s">
        <v>34</v>
      </c>
      <c r="C207" s="2">
        <v>5000000</v>
      </c>
      <c r="D207" s="3"/>
      <c r="E207" s="3"/>
      <c r="F207" s="4">
        <f>SUM(C207:E207)</f>
        <v>5000000</v>
      </c>
      <c r="H207" s="3" t="s">
        <v>7</v>
      </c>
      <c r="I207" s="3"/>
      <c r="J207" s="3"/>
      <c r="K207" s="3"/>
      <c r="L207" s="4"/>
      <c r="M207" s="5">
        <f t="shared" si="59"/>
        <v>0</v>
      </c>
    </row>
    <row r="208" spans="1:13" x14ac:dyDescent="0.2">
      <c r="A208" s="234"/>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34"/>
      <c r="B209" s="1" t="s">
        <v>36</v>
      </c>
      <c r="C209" s="2">
        <v>230000000</v>
      </c>
      <c r="D209" s="3"/>
      <c r="E209" s="3"/>
      <c r="F209" s="4">
        <f t="shared" si="60"/>
        <v>230000000</v>
      </c>
      <c r="H209" s="3" t="s">
        <v>9</v>
      </c>
      <c r="I209" s="3"/>
      <c r="J209" s="3"/>
      <c r="K209" s="3"/>
      <c r="L209" s="4"/>
      <c r="M209" s="5">
        <f t="shared" si="59"/>
        <v>0</v>
      </c>
    </row>
    <row r="210" spans="1:13" x14ac:dyDescent="0.2">
      <c r="A210" s="234"/>
      <c r="B210" s="1" t="s">
        <v>37</v>
      </c>
      <c r="C210" s="2">
        <v>5000000</v>
      </c>
      <c r="D210" s="3"/>
      <c r="E210" s="3"/>
      <c r="F210" s="4">
        <f t="shared" si="60"/>
        <v>5000000</v>
      </c>
      <c r="H210" s="3" t="s">
        <v>30</v>
      </c>
      <c r="I210" s="3"/>
      <c r="J210" s="3"/>
      <c r="K210" s="3"/>
      <c r="L210" s="4"/>
      <c r="M210" s="5">
        <f t="shared" si="59"/>
        <v>0</v>
      </c>
    </row>
    <row r="211" spans="1:13" x14ac:dyDescent="0.2">
      <c r="A211" s="234"/>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34">
        <v>15</v>
      </c>
      <c r="B215" s="245" t="s">
        <v>421</v>
      </c>
      <c r="C215" s="245"/>
      <c r="D215" s="245"/>
      <c r="E215" s="245"/>
      <c r="F215" s="245"/>
      <c r="H215" s="245" t="s">
        <v>62</v>
      </c>
      <c r="I215" s="245"/>
      <c r="J215" s="245"/>
      <c r="K215" s="245"/>
      <c r="L215" s="245"/>
      <c r="M215" s="245"/>
    </row>
    <row r="216" spans="1:13" x14ac:dyDescent="0.2">
      <c r="A216" s="234"/>
      <c r="B216" s="242" t="s">
        <v>18</v>
      </c>
      <c r="C216" s="243" t="s">
        <v>0</v>
      </c>
      <c r="D216" s="243"/>
      <c r="E216" s="243"/>
      <c r="F216" s="242" t="s">
        <v>4</v>
      </c>
      <c r="H216" s="12" t="s">
        <v>5</v>
      </c>
      <c r="I216" s="13" t="s">
        <v>10</v>
      </c>
      <c r="J216" s="13" t="s">
        <v>20</v>
      </c>
      <c r="K216" s="13" t="s">
        <v>21</v>
      </c>
      <c r="L216" s="14" t="s">
        <v>17</v>
      </c>
      <c r="M216" s="15" t="s">
        <v>19</v>
      </c>
    </row>
    <row r="217" spans="1:13" ht="12.75" customHeight="1" x14ac:dyDescent="0.2">
      <c r="A217" s="234"/>
      <c r="B217" s="242"/>
      <c r="C217" s="16" t="s">
        <v>1</v>
      </c>
      <c r="D217" s="16" t="s">
        <v>2</v>
      </c>
      <c r="E217" s="16" t="s">
        <v>3</v>
      </c>
      <c r="F217" s="242"/>
      <c r="H217" s="3" t="s">
        <v>6</v>
      </c>
      <c r="I217" s="4"/>
      <c r="J217" s="3"/>
      <c r="K217" s="3"/>
      <c r="L217" s="4"/>
      <c r="M217" s="5">
        <f t="shared" ref="M217:M222" si="63">(I217/$L$222)</f>
        <v>0</v>
      </c>
    </row>
    <row r="218" spans="1:13" x14ac:dyDescent="0.2">
      <c r="A218" s="234"/>
      <c r="B218" s="1" t="s">
        <v>63</v>
      </c>
      <c r="C218" s="2">
        <v>20000000</v>
      </c>
      <c r="D218" s="3"/>
      <c r="E218" s="3"/>
      <c r="F218" s="2">
        <f>SUM(C218:E218)</f>
        <v>20000000</v>
      </c>
      <c r="H218" s="3" t="s">
        <v>7</v>
      </c>
      <c r="I218" s="3"/>
      <c r="J218" s="3"/>
      <c r="K218" s="3"/>
      <c r="L218" s="4"/>
      <c r="M218" s="5">
        <f t="shared" si="63"/>
        <v>0</v>
      </c>
    </row>
    <row r="219" spans="1:13" ht="22.5" x14ac:dyDescent="0.2">
      <c r="A219" s="234"/>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34"/>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34"/>
      <c r="B221" s="1" t="s">
        <v>66</v>
      </c>
      <c r="C221" s="2">
        <v>28800000</v>
      </c>
      <c r="D221" s="3"/>
      <c r="E221" s="3"/>
      <c r="F221" s="2">
        <f t="shared" si="64"/>
        <v>28800000</v>
      </c>
      <c r="H221" s="3" t="s">
        <v>30</v>
      </c>
      <c r="I221" s="3"/>
      <c r="J221" s="3"/>
      <c r="K221" s="3"/>
      <c r="L221" s="4"/>
      <c r="M221" s="5">
        <f t="shared" si="63"/>
        <v>0</v>
      </c>
    </row>
    <row r="222" spans="1:13" x14ac:dyDescent="0.2">
      <c r="A222" s="234"/>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34"/>
      <c r="B223" s="3" t="s">
        <v>53</v>
      </c>
      <c r="C223" s="2">
        <v>15000000</v>
      </c>
      <c r="D223" s="3"/>
      <c r="E223" s="3"/>
      <c r="F223" s="2">
        <f t="shared" si="64"/>
        <v>15000000</v>
      </c>
    </row>
    <row r="224" spans="1:13" ht="23.25" customHeight="1" x14ac:dyDescent="0.2">
      <c r="A224" s="234"/>
      <c r="B224" s="9" t="s">
        <v>67</v>
      </c>
      <c r="C224" s="2">
        <v>10820000</v>
      </c>
      <c r="D224" s="3"/>
      <c r="E224" s="3"/>
      <c r="F224" s="2">
        <f t="shared" si="64"/>
        <v>10820000</v>
      </c>
      <c r="G224" s="7"/>
      <c r="H224" s="7"/>
    </row>
    <row r="225" spans="1:13" ht="22.5" x14ac:dyDescent="0.2">
      <c r="A225" s="234"/>
      <c r="B225" s="9" t="s">
        <v>68</v>
      </c>
      <c r="C225" s="2">
        <v>7200000</v>
      </c>
      <c r="D225" s="3"/>
      <c r="E225" s="3"/>
      <c r="F225" s="2">
        <f t="shared" si="64"/>
        <v>7200000</v>
      </c>
      <c r="G225" s="7"/>
      <c r="H225" s="7"/>
    </row>
    <row r="226" spans="1:13" x14ac:dyDescent="0.2">
      <c r="A226" s="234"/>
      <c r="B226" s="3" t="s">
        <v>69</v>
      </c>
      <c r="C226" s="2">
        <v>3599000</v>
      </c>
      <c r="D226" s="3"/>
      <c r="E226" s="3"/>
      <c r="F226" s="3">
        <f t="shared" si="64"/>
        <v>3599000</v>
      </c>
      <c r="G226" s="7"/>
      <c r="H226" s="7"/>
    </row>
    <row r="227" spans="1:13" x14ac:dyDescent="0.2">
      <c r="A227" s="234"/>
      <c r="B227" s="3" t="s">
        <v>70</v>
      </c>
      <c r="C227" s="4">
        <v>3600000</v>
      </c>
      <c r="D227" s="4"/>
      <c r="E227" s="4"/>
      <c r="F227" s="4">
        <f t="shared" si="64"/>
        <v>3600000</v>
      </c>
      <c r="G227" s="7"/>
      <c r="H227" s="7"/>
    </row>
    <row r="228" spans="1:13" x14ac:dyDescent="0.2">
      <c r="A228" s="234"/>
      <c r="B228" s="3" t="s">
        <v>71</v>
      </c>
      <c r="C228" s="4">
        <v>18181000</v>
      </c>
      <c r="D228" s="4"/>
      <c r="E228" s="4"/>
      <c r="F228" s="4">
        <f t="shared" si="64"/>
        <v>18181000</v>
      </c>
      <c r="G228" s="7"/>
      <c r="H228" s="7"/>
    </row>
    <row r="229" spans="1:13" x14ac:dyDescent="0.2">
      <c r="A229" s="234"/>
      <c r="B229" s="3" t="s">
        <v>17</v>
      </c>
      <c r="C229" s="4">
        <f>SUM(C218:C228)</f>
        <v>200000000</v>
      </c>
      <c r="D229" s="4"/>
      <c r="E229" s="4"/>
      <c r="F229" s="4">
        <f>SUM(F218:F228)</f>
        <v>200000000</v>
      </c>
      <c r="G229" s="7"/>
      <c r="H229" s="7"/>
    </row>
    <row r="230" spans="1:13" x14ac:dyDescent="0.2">
      <c r="A230" s="76"/>
      <c r="B230" s="7"/>
      <c r="C230" s="19"/>
      <c r="D230" s="19"/>
      <c r="E230" s="19"/>
      <c r="F230" s="19"/>
      <c r="G230" s="7"/>
      <c r="H230" s="7"/>
    </row>
    <row r="231" spans="1:13" x14ac:dyDescent="0.2">
      <c r="A231" s="76"/>
      <c r="B231" s="7"/>
      <c r="C231" s="19"/>
      <c r="D231" s="19"/>
      <c r="E231" s="19"/>
      <c r="F231" s="19"/>
      <c r="G231" s="7"/>
      <c r="H231" s="7"/>
    </row>
    <row r="232" spans="1:13" x14ac:dyDescent="0.2">
      <c r="A232" s="76"/>
      <c r="B232" s="137"/>
      <c r="C232" s="41"/>
      <c r="D232" s="41"/>
      <c r="E232" s="41"/>
      <c r="F232" s="41"/>
      <c r="G232" s="138"/>
      <c r="H232" s="261" t="s">
        <v>416</v>
      </c>
      <c r="I232" s="262"/>
      <c r="J232" s="262"/>
      <c r="K232" s="262"/>
      <c r="L232" s="262"/>
      <c r="M232" s="263"/>
    </row>
    <row r="233" spans="1:13" x14ac:dyDescent="0.2">
      <c r="A233" s="154" t="s">
        <v>415</v>
      </c>
      <c r="B233" s="268" t="s">
        <v>416</v>
      </c>
      <c r="C233" s="268"/>
      <c r="D233" s="268"/>
      <c r="E233" s="268"/>
      <c r="F233" s="268"/>
      <c r="G233" s="138"/>
      <c r="H233" s="139" t="s">
        <v>5</v>
      </c>
      <c r="I233" s="140" t="s">
        <v>10</v>
      </c>
      <c r="J233" s="140" t="s">
        <v>20</v>
      </c>
      <c r="K233" s="140" t="s">
        <v>21</v>
      </c>
      <c r="L233" s="141" t="s">
        <v>17</v>
      </c>
      <c r="M233" s="142" t="s">
        <v>19</v>
      </c>
    </row>
    <row r="234" spans="1:13" x14ac:dyDescent="0.2">
      <c r="A234" s="76"/>
      <c r="B234" s="270" t="s">
        <v>182</v>
      </c>
      <c r="C234" s="269" t="s">
        <v>0</v>
      </c>
      <c r="D234" s="269"/>
      <c r="E234" s="269"/>
      <c r="F234" s="270" t="s">
        <v>4</v>
      </c>
      <c r="G234" s="138"/>
      <c r="H234" s="143" t="s">
        <v>6</v>
      </c>
      <c r="I234" s="143"/>
      <c r="J234" s="143"/>
      <c r="K234" s="23">
        <f>E236</f>
        <v>480000000</v>
      </c>
      <c r="L234" s="23">
        <f>SUM(I234:K234)</f>
        <v>480000000</v>
      </c>
      <c r="M234" s="144">
        <f>(K234/$L$239)</f>
        <v>1</v>
      </c>
    </row>
    <row r="235" spans="1:13" x14ac:dyDescent="0.2">
      <c r="A235" s="76"/>
      <c r="B235" s="270"/>
      <c r="C235" s="145" t="s">
        <v>1</v>
      </c>
      <c r="D235" s="145" t="s">
        <v>2</v>
      </c>
      <c r="E235" s="145" t="s">
        <v>3</v>
      </c>
      <c r="F235" s="270"/>
      <c r="G235" s="138"/>
      <c r="H235" s="143" t="s">
        <v>7</v>
      </c>
      <c r="I235" s="143"/>
      <c r="J235" s="143"/>
      <c r="K235" s="143"/>
      <c r="L235" s="143"/>
      <c r="M235" s="144">
        <f>(K235/$L$239)</f>
        <v>0</v>
      </c>
    </row>
    <row r="236" spans="1:13" ht="22.5" x14ac:dyDescent="0.2">
      <c r="A236" s="76"/>
      <c r="B236" s="146" t="s">
        <v>364</v>
      </c>
      <c r="C236" s="22">
        <v>0</v>
      </c>
      <c r="D236" s="143"/>
      <c r="E236" s="23">
        <v>480000000</v>
      </c>
      <c r="F236" s="23">
        <f>SUM(C236:E236)</f>
        <v>480000000</v>
      </c>
      <c r="G236" s="138"/>
      <c r="H236" s="143" t="s">
        <v>8</v>
      </c>
      <c r="I236" s="143"/>
      <c r="J236" s="143"/>
      <c r="K236" s="143"/>
      <c r="L236" s="143"/>
      <c r="M236" s="144">
        <f t="shared" ref="M236:M238" si="65">(K236/$L$239)</f>
        <v>0</v>
      </c>
    </row>
    <row r="237" spans="1:13" x14ac:dyDescent="0.2">
      <c r="A237" s="76"/>
      <c r="B237" s="143" t="s">
        <v>17</v>
      </c>
      <c r="C237" s="22">
        <f>SUM(C236)</f>
        <v>0</v>
      </c>
      <c r="D237" s="22">
        <f t="shared" ref="D237:E237" si="66">SUM(D236)</f>
        <v>0</v>
      </c>
      <c r="E237" s="22">
        <f t="shared" si="66"/>
        <v>480000000</v>
      </c>
      <c r="F237" s="22">
        <f t="shared" ref="F237" si="67">SUM(F236)</f>
        <v>480000000</v>
      </c>
      <c r="G237" s="138"/>
      <c r="H237" s="143" t="s">
        <v>9</v>
      </c>
      <c r="I237" s="143"/>
      <c r="J237" s="143"/>
      <c r="K237" s="143"/>
      <c r="L237" s="143"/>
      <c r="M237" s="144">
        <f t="shared" si="65"/>
        <v>0</v>
      </c>
    </row>
    <row r="238" spans="1:13" x14ac:dyDescent="0.2">
      <c r="A238" s="76"/>
      <c r="B238" s="147"/>
      <c r="C238" s="147"/>
      <c r="D238" s="137"/>
      <c r="E238" s="137"/>
      <c r="F238" s="137"/>
      <c r="G238" s="138"/>
      <c r="H238" s="143" t="s">
        <v>30</v>
      </c>
      <c r="I238" s="143"/>
      <c r="J238" s="143"/>
      <c r="K238" s="143"/>
      <c r="L238" s="143"/>
      <c r="M238" s="144">
        <f t="shared" si="65"/>
        <v>0</v>
      </c>
    </row>
    <row r="239" spans="1:13" x14ac:dyDescent="0.2">
      <c r="A239" s="76"/>
      <c r="B239" s="138"/>
      <c r="C239" s="138"/>
      <c r="D239" s="138"/>
      <c r="E239" s="138"/>
      <c r="F239" s="138"/>
      <c r="G239" s="138"/>
      <c r="H239" s="143" t="s">
        <v>17</v>
      </c>
      <c r="I239" s="23">
        <f>SUM(I234:I238)</f>
        <v>0</v>
      </c>
      <c r="J239" s="23">
        <f t="shared" ref="J239:K239" si="68">SUM(J234:J238)</f>
        <v>0</v>
      </c>
      <c r="K239" s="23">
        <f t="shared" si="68"/>
        <v>480000000</v>
      </c>
      <c r="L239" s="23">
        <f>SUM(L234:L238)</f>
        <v>480000000</v>
      </c>
      <c r="M239" s="144">
        <f>(K239/$L$239)</f>
        <v>1</v>
      </c>
    </row>
    <row r="240" spans="1:13" x14ac:dyDescent="0.2">
      <c r="A240" s="76"/>
      <c r="B240" s="7"/>
      <c r="C240" s="19"/>
      <c r="D240" s="19"/>
      <c r="E240" s="19"/>
      <c r="F240" s="19"/>
      <c r="G240" s="7"/>
      <c r="H240" s="7"/>
    </row>
    <row r="242" spans="1:13" ht="23.25" customHeight="1" x14ac:dyDescent="0.2">
      <c r="A242" s="234">
        <v>16</v>
      </c>
      <c r="B242" s="245" t="s">
        <v>431</v>
      </c>
      <c r="C242" s="245"/>
      <c r="D242" s="245"/>
      <c r="E242" s="245"/>
      <c r="F242" s="245"/>
      <c r="H242" s="245" t="s">
        <v>61</v>
      </c>
      <c r="I242" s="245"/>
      <c r="J242" s="245"/>
      <c r="K242" s="245"/>
      <c r="L242" s="245"/>
      <c r="M242" s="245"/>
    </row>
    <row r="243" spans="1:13" x14ac:dyDescent="0.2">
      <c r="A243" s="234"/>
      <c r="B243" s="242" t="s">
        <v>18</v>
      </c>
      <c r="C243" s="243" t="s">
        <v>0</v>
      </c>
      <c r="D243" s="243"/>
      <c r="E243" s="243"/>
      <c r="F243" s="242" t="s">
        <v>4</v>
      </c>
      <c r="H243" s="12" t="s">
        <v>5</v>
      </c>
      <c r="I243" s="13" t="s">
        <v>10</v>
      </c>
      <c r="J243" s="13" t="s">
        <v>20</v>
      </c>
      <c r="K243" s="13" t="s">
        <v>21</v>
      </c>
      <c r="L243" s="14" t="s">
        <v>17</v>
      </c>
      <c r="M243" s="15" t="s">
        <v>19</v>
      </c>
    </row>
    <row r="244" spans="1:13" x14ac:dyDescent="0.2">
      <c r="A244" s="234"/>
      <c r="B244" s="242"/>
      <c r="C244" s="16" t="s">
        <v>1</v>
      </c>
      <c r="D244" s="16" t="s">
        <v>2</v>
      </c>
      <c r="E244" s="16" t="s">
        <v>3</v>
      </c>
      <c r="F244" s="242"/>
      <c r="H244" s="3" t="s">
        <v>6</v>
      </c>
      <c r="I244" s="4">
        <f>C247+C248+C249</f>
        <v>250000000</v>
      </c>
      <c r="J244" s="3"/>
      <c r="K244" s="3"/>
      <c r="L244" s="4">
        <f>SUM(I244:K244)</f>
        <v>250000000</v>
      </c>
      <c r="M244" s="5">
        <f>(I244/$L$249)</f>
        <v>0.83333333333333337</v>
      </c>
    </row>
    <row r="245" spans="1:13" x14ac:dyDescent="0.2">
      <c r="A245" s="234"/>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34"/>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34"/>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34"/>
      <c r="B248" s="8" t="s">
        <v>59</v>
      </c>
      <c r="C248" s="2">
        <v>110000000</v>
      </c>
      <c r="D248" s="3"/>
      <c r="E248" s="3"/>
      <c r="F248" s="2">
        <f t="shared" si="70"/>
        <v>110000000</v>
      </c>
      <c r="H248" s="3" t="s">
        <v>30</v>
      </c>
      <c r="I248" s="3"/>
      <c r="J248" s="3"/>
      <c r="K248" s="3"/>
      <c r="L248" s="4"/>
      <c r="M248" s="5">
        <f t="shared" si="69"/>
        <v>0</v>
      </c>
    </row>
    <row r="249" spans="1:13" ht="33.75" x14ac:dyDescent="0.2">
      <c r="A249" s="234"/>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34"/>
      <c r="B250" s="3" t="s">
        <v>17</v>
      </c>
      <c r="C250" s="4">
        <f>SUM(C245:C249)</f>
        <v>300000000</v>
      </c>
      <c r="D250" s="4"/>
      <c r="E250" s="4"/>
      <c r="F250" s="2">
        <f>SUM(C250:E250)</f>
        <v>300000000</v>
      </c>
    </row>
    <row r="253" spans="1:13" ht="22.5" customHeight="1" x14ac:dyDescent="0.2">
      <c r="A253" s="241" t="s">
        <v>143</v>
      </c>
      <c r="B253" s="244" t="s">
        <v>456</v>
      </c>
      <c r="C253" s="244"/>
      <c r="D253" s="244"/>
      <c r="E253" s="244"/>
      <c r="F253" s="244"/>
      <c r="G253" s="138"/>
      <c r="H253" s="235" t="s">
        <v>179</v>
      </c>
      <c r="I253" s="235"/>
      <c r="J253" s="235"/>
      <c r="K253" s="235"/>
      <c r="L253" s="235"/>
      <c r="M253" s="235"/>
    </row>
    <row r="254" spans="1:13" x14ac:dyDescent="0.2">
      <c r="A254" s="241"/>
      <c r="B254" s="270" t="s">
        <v>18</v>
      </c>
      <c r="C254" s="269" t="s">
        <v>0</v>
      </c>
      <c r="D254" s="269"/>
      <c r="E254" s="269"/>
      <c r="F254" s="270" t="s">
        <v>4</v>
      </c>
      <c r="G254" s="138"/>
      <c r="H254" s="139" t="s">
        <v>5</v>
      </c>
      <c r="I254" s="140" t="s">
        <v>10</v>
      </c>
      <c r="J254" s="140" t="s">
        <v>20</v>
      </c>
      <c r="K254" s="140" t="s">
        <v>21</v>
      </c>
      <c r="L254" s="141" t="s">
        <v>17</v>
      </c>
      <c r="M254" s="142" t="s">
        <v>19</v>
      </c>
    </row>
    <row r="255" spans="1:13" x14ac:dyDescent="0.2">
      <c r="A255" s="241"/>
      <c r="B255" s="270"/>
      <c r="C255" s="145" t="s">
        <v>1</v>
      </c>
      <c r="D255" s="145" t="s">
        <v>2</v>
      </c>
      <c r="E255" s="145" t="s">
        <v>3</v>
      </c>
      <c r="F255" s="270"/>
      <c r="G255" s="138"/>
      <c r="H255" s="143" t="s">
        <v>6</v>
      </c>
      <c r="I255" s="23">
        <f>SUM(C256:C263)</f>
        <v>2940910000</v>
      </c>
      <c r="J255" s="143"/>
      <c r="K255" s="23">
        <f>E264</f>
        <v>1600000000</v>
      </c>
      <c r="L255" s="23">
        <f>SUM(I255:K255)</f>
        <v>4540910000</v>
      </c>
      <c r="M255" s="144">
        <f>(L255/$L$260)</f>
        <v>1</v>
      </c>
    </row>
    <row r="256" spans="1:13" ht="24" x14ac:dyDescent="0.2">
      <c r="A256" s="241"/>
      <c r="B256" s="161" t="s">
        <v>374</v>
      </c>
      <c r="C256" s="34">
        <v>468000000</v>
      </c>
      <c r="D256" s="159"/>
      <c r="E256" s="159"/>
      <c r="F256" s="22">
        <f>SUM(C256:E256)</f>
        <v>468000000</v>
      </c>
      <c r="G256" s="138"/>
      <c r="H256" s="143" t="s">
        <v>7</v>
      </c>
      <c r="I256" s="143"/>
      <c r="J256" s="143"/>
      <c r="K256" s="143"/>
      <c r="L256" s="23"/>
      <c r="M256" s="144">
        <f t="shared" ref="M256:M260" si="71">(L256/$L$260)</f>
        <v>0</v>
      </c>
    </row>
    <row r="257" spans="1:13" ht="12" x14ac:dyDescent="0.2">
      <c r="A257" s="241"/>
      <c r="B257" s="161" t="s">
        <v>375</v>
      </c>
      <c r="C257" s="34">
        <v>350100000</v>
      </c>
      <c r="D257" s="159"/>
      <c r="E257" s="159"/>
      <c r="F257" s="22">
        <f t="shared" ref="F257:F264" si="72">SUM(C257:E257)</f>
        <v>350100000</v>
      </c>
      <c r="G257" s="138"/>
      <c r="H257" s="143" t="s">
        <v>8</v>
      </c>
      <c r="I257" s="143"/>
      <c r="J257" s="143"/>
      <c r="K257" s="143"/>
      <c r="L257" s="23"/>
      <c r="M257" s="144">
        <f t="shared" si="71"/>
        <v>0</v>
      </c>
    </row>
    <row r="258" spans="1:13" x14ac:dyDescent="0.2">
      <c r="A258" s="241"/>
      <c r="B258" s="162" t="s">
        <v>376</v>
      </c>
      <c r="C258" s="34">
        <v>210000000</v>
      </c>
      <c r="D258" s="159"/>
      <c r="E258" s="159"/>
      <c r="F258" s="22">
        <f t="shared" si="72"/>
        <v>210000000</v>
      </c>
      <c r="G258" s="138"/>
      <c r="H258" s="143" t="s">
        <v>9</v>
      </c>
      <c r="I258" s="23"/>
      <c r="J258" s="143"/>
      <c r="K258" s="143"/>
      <c r="L258" s="23">
        <f>SUM(I258:K258)</f>
        <v>0</v>
      </c>
      <c r="M258" s="144">
        <f t="shared" si="71"/>
        <v>0</v>
      </c>
    </row>
    <row r="259" spans="1:13" ht="12" x14ac:dyDescent="0.2">
      <c r="A259" s="241"/>
      <c r="B259" s="163" t="s">
        <v>377</v>
      </c>
      <c r="C259" s="34">
        <v>25000000</v>
      </c>
      <c r="D259" s="159"/>
      <c r="E259" s="159"/>
      <c r="F259" s="22">
        <f t="shared" si="72"/>
        <v>25000000</v>
      </c>
      <c r="G259" s="138"/>
      <c r="H259" s="143" t="s">
        <v>30</v>
      </c>
      <c r="I259" s="143"/>
      <c r="J259" s="143"/>
      <c r="K259" s="143"/>
      <c r="L259" s="23"/>
      <c r="M259" s="144">
        <f t="shared" si="71"/>
        <v>0</v>
      </c>
    </row>
    <row r="260" spans="1:13" ht="36" x14ac:dyDescent="0.2">
      <c r="A260" s="241"/>
      <c r="B260" s="161" t="s">
        <v>378</v>
      </c>
      <c r="C260" s="34">
        <v>412810000</v>
      </c>
      <c r="D260" s="159"/>
      <c r="E260" s="159"/>
      <c r="F260" s="22">
        <f t="shared" si="72"/>
        <v>412810000</v>
      </c>
      <c r="G260" s="138"/>
      <c r="H260" s="143" t="s">
        <v>17</v>
      </c>
      <c r="I260" s="23">
        <f>SUM(I255:I259)</f>
        <v>2940910000</v>
      </c>
      <c r="J260" s="23">
        <f t="shared" ref="J260:L260" si="73">SUM(J255:J259)</f>
        <v>0</v>
      </c>
      <c r="K260" s="23">
        <f t="shared" si="73"/>
        <v>1600000000</v>
      </c>
      <c r="L260" s="23">
        <f t="shared" si="73"/>
        <v>4540910000</v>
      </c>
      <c r="M260" s="144">
        <f t="shared" si="71"/>
        <v>1</v>
      </c>
    </row>
    <row r="261" spans="1:13" ht="24" x14ac:dyDescent="0.2">
      <c r="A261" s="241"/>
      <c r="B261" s="161" t="s">
        <v>379</v>
      </c>
      <c r="C261" s="34">
        <v>675000000</v>
      </c>
      <c r="D261" s="159"/>
      <c r="E261" s="159"/>
      <c r="F261" s="22">
        <f t="shared" si="72"/>
        <v>675000000</v>
      </c>
      <c r="G261" s="138"/>
      <c r="H261" s="137"/>
      <c r="I261" s="41"/>
      <c r="J261" s="41"/>
      <c r="K261" s="41"/>
      <c r="L261" s="41"/>
      <c r="M261" s="166"/>
    </row>
    <row r="262" spans="1:13" ht="36" x14ac:dyDescent="0.2">
      <c r="A262" s="241"/>
      <c r="B262" s="161" t="s">
        <v>380</v>
      </c>
      <c r="C262" s="37">
        <v>500000000</v>
      </c>
      <c r="D262" s="37"/>
      <c r="E262" s="37"/>
      <c r="F262" s="22">
        <f t="shared" si="72"/>
        <v>500000000</v>
      </c>
      <c r="G262" s="138"/>
      <c r="H262" s="137"/>
      <c r="I262" s="41"/>
      <c r="J262" s="41"/>
      <c r="K262" s="41"/>
      <c r="L262" s="41"/>
      <c r="M262" s="166"/>
    </row>
    <row r="263" spans="1:13" ht="36" x14ac:dyDescent="0.2">
      <c r="A263" s="241"/>
      <c r="B263" s="161" t="s">
        <v>380</v>
      </c>
      <c r="C263" s="37">
        <v>300000000</v>
      </c>
      <c r="D263" s="37"/>
      <c r="E263" s="37"/>
      <c r="F263" s="22">
        <f t="shared" si="72"/>
        <v>300000000</v>
      </c>
      <c r="G263" s="138"/>
      <c r="H263" s="137"/>
      <c r="I263" s="41"/>
      <c r="J263" s="41"/>
      <c r="K263" s="41"/>
      <c r="L263" s="41"/>
      <c r="M263" s="166"/>
    </row>
    <row r="264" spans="1:13" ht="24" x14ac:dyDescent="0.2">
      <c r="A264" s="241"/>
      <c r="B264" s="161" t="s">
        <v>381</v>
      </c>
      <c r="C264" s="159">
        <v>0</v>
      </c>
      <c r="D264" s="37"/>
      <c r="E264" s="37">
        <v>1600000000</v>
      </c>
      <c r="F264" s="22">
        <f t="shared" si="72"/>
        <v>1600000000</v>
      </c>
      <c r="G264" s="138"/>
      <c r="H264" s="138"/>
      <c r="I264" s="138"/>
      <c r="J264" s="138"/>
      <c r="K264" s="138"/>
      <c r="L264" s="138"/>
      <c r="M264" s="138"/>
    </row>
    <row r="265" spans="1:13" x14ac:dyDescent="0.2">
      <c r="A265" s="51"/>
      <c r="B265" s="143" t="s">
        <v>17</v>
      </c>
      <c r="C265" s="23">
        <f>SUM(C256:C264)</f>
        <v>2940910000</v>
      </c>
      <c r="D265" s="23">
        <f t="shared" ref="D265:E265" si="74">SUM(D256:D264)</f>
        <v>0</v>
      </c>
      <c r="E265" s="23">
        <f t="shared" si="74"/>
        <v>1600000000</v>
      </c>
      <c r="F265" s="22">
        <f>SUM(C265:E265)</f>
        <v>4540910000</v>
      </c>
      <c r="G265" s="138"/>
      <c r="H265" s="138"/>
      <c r="I265" s="138"/>
      <c r="J265" s="138"/>
      <c r="K265" s="138"/>
      <c r="L265" s="138"/>
      <c r="M265" s="138"/>
    </row>
    <row r="266" spans="1:13" x14ac:dyDescent="0.2">
      <c r="A266" s="51"/>
      <c r="B266" s="137"/>
      <c r="C266" s="41"/>
      <c r="D266" s="41"/>
      <c r="E266" s="41"/>
      <c r="F266" s="167"/>
      <c r="G266" s="138"/>
      <c r="H266" s="138"/>
      <c r="I266" s="138"/>
      <c r="J266" s="138"/>
      <c r="K266" s="138"/>
      <c r="L266" s="138"/>
      <c r="M266" s="138"/>
    </row>
    <row r="267" spans="1:13" x14ac:dyDescent="0.2">
      <c r="A267" s="51"/>
      <c r="B267" s="137"/>
      <c r="C267" s="41"/>
      <c r="D267" s="41"/>
      <c r="E267" s="41"/>
      <c r="F267" s="167"/>
      <c r="G267" s="138"/>
      <c r="H267" s="138"/>
      <c r="I267" s="138"/>
      <c r="J267" s="138"/>
      <c r="K267" s="138"/>
      <c r="L267" s="138"/>
      <c r="M267" s="138"/>
    </row>
    <row r="268" spans="1:13" ht="22.5" customHeight="1" x14ac:dyDescent="0.2">
      <c r="A268" s="259" t="s">
        <v>474</v>
      </c>
      <c r="B268" s="244" t="s">
        <v>457</v>
      </c>
      <c r="C268" s="244"/>
      <c r="D268" s="244"/>
      <c r="E268" s="244"/>
      <c r="F268" s="244"/>
      <c r="G268" s="158"/>
      <c r="H268" s="244" t="s">
        <v>180</v>
      </c>
      <c r="I268" s="244"/>
      <c r="J268" s="244"/>
      <c r="K268" s="244"/>
      <c r="L268" s="244"/>
      <c r="M268" s="244"/>
    </row>
    <row r="269" spans="1:13" x14ac:dyDescent="0.2">
      <c r="A269" s="259"/>
      <c r="B269" s="270" t="s">
        <v>18</v>
      </c>
      <c r="C269" s="269" t="s">
        <v>0</v>
      </c>
      <c r="D269" s="269"/>
      <c r="E269" s="269"/>
      <c r="F269" s="270" t="s">
        <v>4</v>
      </c>
      <c r="G269" s="158"/>
      <c r="H269" s="139" t="s">
        <v>5</v>
      </c>
      <c r="I269" s="140" t="s">
        <v>10</v>
      </c>
      <c r="J269" s="140" t="s">
        <v>20</v>
      </c>
      <c r="K269" s="140" t="s">
        <v>21</v>
      </c>
      <c r="L269" s="141" t="s">
        <v>17</v>
      </c>
      <c r="M269" s="142" t="s">
        <v>19</v>
      </c>
    </row>
    <row r="270" spans="1:13" x14ac:dyDescent="0.2">
      <c r="A270" s="259"/>
      <c r="B270" s="270"/>
      <c r="C270" s="145" t="s">
        <v>1</v>
      </c>
      <c r="D270" s="145" t="s">
        <v>2</v>
      </c>
      <c r="E270" s="145" t="s">
        <v>3</v>
      </c>
      <c r="F270" s="270"/>
      <c r="G270" s="158"/>
      <c r="H270" s="159" t="s">
        <v>6</v>
      </c>
      <c r="I270" s="37">
        <f>C278</f>
        <v>703000000</v>
      </c>
      <c r="J270" s="159"/>
      <c r="K270" s="37">
        <f>E278</f>
        <v>97000000</v>
      </c>
      <c r="L270" s="37">
        <f>SUM(I270:K270)</f>
        <v>800000000</v>
      </c>
      <c r="M270" s="160">
        <f>(L270/$L$275)</f>
        <v>1</v>
      </c>
    </row>
    <row r="271" spans="1:13" ht="25.5" x14ac:dyDescent="0.2">
      <c r="A271" s="259"/>
      <c r="B271" s="168" t="s">
        <v>382</v>
      </c>
      <c r="C271" s="34">
        <v>288000000</v>
      </c>
      <c r="D271" s="159"/>
      <c r="E271" s="159"/>
      <c r="F271" s="34">
        <f>SUM(C271:E271)</f>
        <v>288000000</v>
      </c>
      <c r="G271" s="158"/>
      <c r="H271" s="159" t="s">
        <v>7</v>
      </c>
      <c r="I271" s="159"/>
      <c r="J271" s="159"/>
      <c r="K271" s="159"/>
      <c r="L271" s="37"/>
      <c r="M271" s="160">
        <f t="shared" ref="M271:M275" si="75">(L271/$L$275)</f>
        <v>0</v>
      </c>
    </row>
    <row r="272" spans="1:13" ht="25.5" x14ac:dyDescent="0.2">
      <c r="A272" s="259"/>
      <c r="B272" s="168" t="s">
        <v>383</v>
      </c>
      <c r="C272" s="34">
        <v>250000000</v>
      </c>
      <c r="D272" s="159"/>
      <c r="E272" s="159"/>
      <c r="F272" s="34">
        <f t="shared" ref="F272:F278" si="76">SUM(C272:E272)</f>
        <v>250000000</v>
      </c>
      <c r="G272" s="158"/>
      <c r="H272" s="159" t="s">
        <v>8</v>
      </c>
      <c r="I272" s="159"/>
      <c r="J272" s="159"/>
      <c r="K272" s="159"/>
      <c r="L272" s="37"/>
      <c r="M272" s="160">
        <f t="shared" si="75"/>
        <v>0</v>
      </c>
    </row>
    <row r="273" spans="1:13" ht="25.5" x14ac:dyDescent="0.2">
      <c r="A273" s="259"/>
      <c r="B273" s="168" t="s">
        <v>384</v>
      </c>
      <c r="C273" s="34">
        <v>50000000</v>
      </c>
      <c r="D273" s="159"/>
      <c r="E273" s="159"/>
      <c r="F273" s="34">
        <f t="shared" si="76"/>
        <v>50000000</v>
      </c>
      <c r="G273" s="158"/>
      <c r="H273" s="159" t="s">
        <v>9</v>
      </c>
      <c r="I273" s="37"/>
      <c r="J273" s="159"/>
      <c r="K273" s="159"/>
      <c r="L273" s="37"/>
      <c r="M273" s="160">
        <f t="shared" si="75"/>
        <v>0</v>
      </c>
    </row>
    <row r="274" spans="1:13" ht="12.75" x14ac:dyDescent="0.2">
      <c r="A274" s="259"/>
      <c r="B274" s="169" t="s">
        <v>80</v>
      </c>
      <c r="C274" s="34">
        <v>50000000</v>
      </c>
      <c r="D274" s="159"/>
      <c r="E274" s="159"/>
      <c r="F274" s="34">
        <f t="shared" si="76"/>
        <v>50000000</v>
      </c>
      <c r="G274" s="158"/>
      <c r="H274" s="159" t="s">
        <v>30</v>
      </c>
      <c r="I274" s="159"/>
      <c r="J274" s="159"/>
      <c r="K274" s="159"/>
      <c r="L274" s="37"/>
      <c r="M274" s="160">
        <f t="shared" si="75"/>
        <v>0</v>
      </c>
    </row>
    <row r="275" spans="1:13" ht="25.5" x14ac:dyDescent="0.2">
      <c r="A275" s="259"/>
      <c r="B275" s="168" t="s">
        <v>385</v>
      </c>
      <c r="C275" s="34">
        <v>50000000</v>
      </c>
      <c r="D275" s="159"/>
      <c r="E275" s="159"/>
      <c r="F275" s="34">
        <f t="shared" si="76"/>
        <v>50000000</v>
      </c>
      <c r="G275" s="158"/>
      <c r="H275" s="159" t="s">
        <v>17</v>
      </c>
      <c r="I275" s="37">
        <f>SUM(I270:I274)</f>
        <v>703000000</v>
      </c>
      <c r="J275" s="37">
        <f t="shared" ref="J275" si="77">SUM(J270:J274)</f>
        <v>0</v>
      </c>
      <c r="K275" s="37">
        <f>SUM(K270:K274)</f>
        <v>97000000</v>
      </c>
      <c r="L275" s="37">
        <f>SUM(I275:K275)</f>
        <v>800000000</v>
      </c>
      <c r="M275" s="160">
        <f t="shared" si="75"/>
        <v>1</v>
      </c>
    </row>
    <row r="276" spans="1:13" ht="12.75" x14ac:dyDescent="0.2">
      <c r="A276" s="259"/>
      <c r="B276" s="169" t="s">
        <v>387</v>
      </c>
      <c r="C276" s="6">
        <v>0</v>
      </c>
      <c r="D276" s="159"/>
      <c r="E276" s="34">
        <v>97000000</v>
      </c>
      <c r="F276" s="34">
        <f t="shared" si="76"/>
        <v>97000000</v>
      </c>
      <c r="G276" s="158"/>
      <c r="H276" s="158"/>
      <c r="I276" s="158"/>
      <c r="J276" s="158"/>
      <c r="K276" s="158"/>
      <c r="L276" s="158"/>
      <c r="M276" s="158"/>
    </row>
    <row r="277" spans="1:13" ht="12.75" x14ac:dyDescent="0.2">
      <c r="A277" s="78"/>
      <c r="B277" s="169" t="s">
        <v>386</v>
      </c>
      <c r="C277" s="37">
        <v>15000000</v>
      </c>
      <c r="D277" s="37"/>
      <c r="E277" s="37"/>
      <c r="F277" s="34">
        <f t="shared" si="76"/>
        <v>15000000</v>
      </c>
      <c r="G277" s="158"/>
      <c r="H277" s="158"/>
      <c r="I277" s="158"/>
      <c r="J277" s="158"/>
      <c r="K277" s="158"/>
      <c r="L277" s="158"/>
      <c r="M277" s="158"/>
    </row>
    <row r="278" spans="1:13" x14ac:dyDescent="0.2">
      <c r="A278" s="78"/>
      <c r="B278" s="159" t="s">
        <v>17</v>
      </c>
      <c r="C278" s="37">
        <f>SUM(C271:C277)</f>
        <v>703000000</v>
      </c>
      <c r="D278" s="37">
        <f>SUM(D271:D277)</f>
        <v>0</v>
      </c>
      <c r="E278" s="37">
        <f>SUM(E271:E277)</f>
        <v>97000000</v>
      </c>
      <c r="F278" s="34">
        <f t="shared" si="76"/>
        <v>800000000</v>
      </c>
      <c r="G278" s="158"/>
      <c r="H278" s="158"/>
      <c r="I278" s="158"/>
      <c r="J278" s="158"/>
      <c r="K278" s="158"/>
      <c r="L278" s="158"/>
      <c r="M278" s="158"/>
    </row>
    <row r="279" spans="1:13" x14ac:dyDescent="0.2">
      <c r="A279" s="78"/>
      <c r="B279" s="138"/>
      <c r="C279" s="138"/>
      <c r="D279" s="138"/>
      <c r="E279" s="138"/>
      <c r="F279" s="138"/>
      <c r="G279" s="138"/>
      <c r="H279" s="261" t="s">
        <v>414</v>
      </c>
      <c r="I279" s="262"/>
      <c r="J279" s="262"/>
      <c r="K279" s="262"/>
      <c r="L279" s="262"/>
      <c r="M279" s="263"/>
    </row>
    <row r="280" spans="1:13" x14ac:dyDescent="0.2">
      <c r="A280" s="78" t="s">
        <v>415</v>
      </c>
      <c r="B280" s="268" t="s">
        <v>414</v>
      </c>
      <c r="C280" s="268"/>
      <c r="D280" s="268"/>
      <c r="E280" s="268"/>
      <c r="F280" s="268"/>
      <c r="G280" s="138"/>
      <c r="H280" s="139" t="s">
        <v>5</v>
      </c>
      <c r="I280" s="140" t="s">
        <v>10</v>
      </c>
      <c r="J280" s="140" t="s">
        <v>20</v>
      </c>
      <c r="K280" s="140" t="s">
        <v>21</v>
      </c>
      <c r="L280" s="141" t="s">
        <v>17</v>
      </c>
      <c r="M280" s="142" t="s">
        <v>19</v>
      </c>
    </row>
    <row r="281" spans="1:13" x14ac:dyDescent="0.2">
      <c r="A281" s="78"/>
      <c r="B281" s="270" t="s">
        <v>182</v>
      </c>
      <c r="C281" s="269" t="s">
        <v>0</v>
      </c>
      <c r="D281" s="269"/>
      <c r="E281" s="269"/>
      <c r="F281" s="270" t="s">
        <v>4</v>
      </c>
      <c r="G281" s="138"/>
      <c r="H281" s="143" t="s">
        <v>6</v>
      </c>
      <c r="I281" s="143"/>
      <c r="J281" s="143"/>
      <c r="K281" s="23">
        <f>E283</f>
        <v>480000000</v>
      </c>
      <c r="L281" s="23">
        <f>SUM(I281:K281)</f>
        <v>480000000</v>
      </c>
      <c r="M281" s="144">
        <f>(K281/$L$286)</f>
        <v>1</v>
      </c>
    </row>
    <row r="282" spans="1:13" x14ac:dyDescent="0.2">
      <c r="A282" s="78"/>
      <c r="B282" s="270"/>
      <c r="C282" s="145" t="s">
        <v>1</v>
      </c>
      <c r="D282" s="145" t="s">
        <v>2</v>
      </c>
      <c r="E282" s="145" t="s">
        <v>3</v>
      </c>
      <c r="F282" s="270"/>
      <c r="G282" s="138"/>
      <c r="H282" s="143" t="s">
        <v>7</v>
      </c>
      <c r="I282" s="143"/>
      <c r="J282" s="143"/>
      <c r="K282" s="143"/>
      <c r="L282" s="143"/>
      <c r="M282" s="144">
        <f t="shared" ref="M282:M286" si="78">(K282/$L$286)</f>
        <v>0</v>
      </c>
    </row>
    <row r="283" spans="1:13" ht="25.5" x14ac:dyDescent="0.2">
      <c r="A283" s="78"/>
      <c r="B283" s="168" t="s">
        <v>388</v>
      </c>
      <c r="C283" s="22"/>
      <c r="D283" s="143"/>
      <c r="E283" s="34">
        <v>480000000</v>
      </c>
      <c r="F283" s="23">
        <f>SUM(C283:E283)</f>
        <v>480000000</v>
      </c>
      <c r="G283" s="138"/>
      <c r="H283" s="143" t="s">
        <v>8</v>
      </c>
      <c r="I283" s="143"/>
      <c r="J283" s="143"/>
      <c r="K283" s="143"/>
      <c r="L283" s="143"/>
      <c r="M283" s="144">
        <f t="shared" si="78"/>
        <v>0</v>
      </c>
    </row>
    <row r="284" spans="1:13" x14ac:dyDescent="0.2">
      <c r="A284" s="78"/>
      <c r="B284" s="143" t="s">
        <v>17</v>
      </c>
      <c r="C284" s="22">
        <f>SUM(C283)</f>
        <v>0</v>
      </c>
      <c r="D284" s="22">
        <f t="shared" ref="D284:F284" si="79">SUM(D283)</f>
        <v>0</v>
      </c>
      <c r="E284" s="22">
        <f t="shared" si="79"/>
        <v>480000000</v>
      </c>
      <c r="F284" s="22">
        <f t="shared" si="79"/>
        <v>480000000</v>
      </c>
      <c r="G284" s="138"/>
      <c r="H284" s="143" t="s">
        <v>9</v>
      </c>
      <c r="I284" s="143"/>
      <c r="J284" s="143"/>
      <c r="K284" s="143"/>
      <c r="L284" s="143"/>
      <c r="M284" s="144">
        <f t="shared" si="78"/>
        <v>0</v>
      </c>
    </row>
    <row r="285" spans="1:13" x14ac:dyDescent="0.2">
      <c r="A285" s="51"/>
      <c r="B285" s="147"/>
      <c r="C285" s="147"/>
      <c r="D285" s="137"/>
      <c r="E285" s="137"/>
      <c r="F285" s="137"/>
      <c r="G285" s="138"/>
      <c r="H285" s="143" t="s">
        <v>30</v>
      </c>
      <c r="I285" s="143"/>
      <c r="J285" s="143"/>
      <c r="K285" s="143"/>
      <c r="L285" s="143"/>
      <c r="M285" s="144">
        <f t="shared" si="78"/>
        <v>0</v>
      </c>
    </row>
    <row r="286" spans="1:13" x14ac:dyDescent="0.2">
      <c r="A286" s="51"/>
      <c r="B286" s="138"/>
      <c r="C286" s="138"/>
      <c r="D286" s="138"/>
      <c r="E286" s="138"/>
      <c r="F286" s="138"/>
      <c r="G286" s="138"/>
      <c r="H286" s="143" t="s">
        <v>17</v>
      </c>
      <c r="I286" s="23">
        <f>SUM(I281:I285)</f>
        <v>0</v>
      </c>
      <c r="J286" s="23">
        <f t="shared" ref="J286:L286" si="80">SUM(J281:J285)</f>
        <v>0</v>
      </c>
      <c r="K286" s="23">
        <f t="shared" si="80"/>
        <v>480000000</v>
      </c>
      <c r="L286" s="23">
        <f t="shared" si="80"/>
        <v>480000000</v>
      </c>
      <c r="M286" s="144">
        <f t="shared" si="78"/>
        <v>1</v>
      </c>
    </row>
    <row r="287" spans="1:13" x14ac:dyDescent="0.2">
      <c r="A287" s="51"/>
      <c r="B287" s="137"/>
      <c r="C287" s="137"/>
      <c r="D287" s="137"/>
      <c r="E287" s="137"/>
      <c r="F287" s="137"/>
      <c r="G287" s="137"/>
      <c r="H287" s="137"/>
      <c r="I287" s="138"/>
      <c r="J287" s="138"/>
      <c r="K287" s="138"/>
      <c r="L287" s="138"/>
      <c r="M287" s="138"/>
    </row>
    <row r="288" spans="1:13" x14ac:dyDescent="0.2">
      <c r="A288" s="51"/>
      <c r="B288" s="7"/>
      <c r="C288" s="7"/>
      <c r="D288" s="7"/>
      <c r="E288" s="7"/>
      <c r="F288" s="7"/>
      <c r="G288" s="7"/>
      <c r="H288" s="7"/>
    </row>
    <row r="289" spans="1:13" ht="22.5" customHeight="1" x14ac:dyDescent="0.2">
      <c r="A289" s="241" t="s">
        <v>475</v>
      </c>
      <c r="B289" s="244" t="s">
        <v>432</v>
      </c>
      <c r="C289" s="244"/>
      <c r="D289" s="244"/>
      <c r="E289" s="244"/>
      <c r="F289" s="244"/>
      <c r="G289" s="138"/>
      <c r="H289" s="235" t="s">
        <v>200</v>
      </c>
      <c r="I289" s="235"/>
      <c r="J289" s="235"/>
      <c r="K289" s="235"/>
      <c r="L289" s="235"/>
      <c r="M289" s="235"/>
    </row>
    <row r="290" spans="1:13" x14ac:dyDescent="0.2">
      <c r="A290" s="241"/>
      <c r="B290" s="270" t="s">
        <v>18</v>
      </c>
      <c r="C290" s="269" t="s">
        <v>0</v>
      </c>
      <c r="D290" s="269"/>
      <c r="E290" s="269"/>
      <c r="F290" s="270" t="s">
        <v>4</v>
      </c>
      <c r="G290" s="138"/>
      <c r="H290" s="139" t="s">
        <v>5</v>
      </c>
      <c r="I290" s="140" t="s">
        <v>10</v>
      </c>
      <c r="J290" s="140" t="s">
        <v>20</v>
      </c>
      <c r="K290" s="140" t="s">
        <v>21</v>
      </c>
      <c r="L290" s="141" t="s">
        <v>17</v>
      </c>
      <c r="M290" s="142" t="s">
        <v>19</v>
      </c>
    </row>
    <row r="291" spans="1:13" x14ac:dyDescent="0.2">
      <c r="A291" s="241"/>
      <c r="B291" s="270"/>
      <c r="C291" s="145" t="s">
        <v>1</v>
      </c>
      <c r="D291" s="145" t="s">
        <v>2</v>
      </c>
      <c r="E291" s="145" t="s">
        <v>3</v>
      </c>
      <c r="F291" s="270"/>
      <c r="G291" s="138"/>
      <c r="H291" s="143" t="s">
        <v>6</v>
      </c>
      <c r="I291" s="23">
        <f>C303</f>
        <v>3888600000</v>
      </c>
      <c r="J291" s="143"/>
      <c r="K291" s="23">
        <f>E303</f>
        <v>100000000</v>
      </c>
      <c r="L291" s="23">
        <f>SUM(I291:K291)</f>
        <v>3988600000</v>
      </c>
      <c r="M291" s="144">
        <f>(L291/$L$296)</f>
        <v>1</v>
      </c>
    </row>
    <row r="292" spans="1:13" ht="24" x14ac:dyDescent="0.2">
      <c r="A292" s="241"/>
      <c r="B292" s="170" t="s">
        <v>389</v>
      </c>
      <c r="C292" s="22">
        <v>1078000000</v>
      </c>
      <c r="D292" s="143"/>
      <c r="E292" s="143"/>
      <c r="F292" s="22">
        <f>SUM(C292:E292)</f>
        <v>1078000000</v>
      </c>
      <c r="G292" s="138"/>
      <c r="H292" s="143" t="s">
        <v>7</v>
      </c>
      <c r="I292" s="143"/>
      <c r="J292" s="143"/>
      <c r="K292" s="143"/>
      <c r="L292" s="23"/>
      <c r="M292" s="144">
        <f t="shared" ref="M292:M296" si="81">(L292/$L$296)</f>
        <v>0</v>
      </c>
    </row>
    <row r="293" spans="1:13" ht="22.5" x14ac:dyDescent="0.2">
      <c r="A293" s="241"/>
      <c r="B293" s="146" t="s">
        <v>390</v>
      </c>
      <c r="C293" s="22">
        <v>8000000</v>
      </c>
      <c r="D293" s="143"/>
      <c r="E293" s="143"/>
      <c r="F293" s="22">
        <f t="shared" ref="F293:F302" si="82">SUM(C293:E293)</f>
        <v>8000000</v>
      </c>
      <c r="G293" s="138"/>
      <c r="H293" s="143" t="s">
        <v>8</v>
      </c>
      <c r="I293" s="143"/>
      <c r="J293" s="143"/>
      <c r="K293" s="143"/>
      <c r="L293" s="23"/>
      <c r="M293" s="144">
        <f t="shared" si="81"/>
        <v>0</v>
      </c>
    </row>
    <row r="294" spans="1:13" ht="11.25" customHeight="1" x14ac:dyDescent="0.2">
      <c r="A294" s="241"/>
      <c r="B294" s="146" t="s">
        <v>391</v>
      </c>
      <c r="C294" s="22">
        <v>235000000</v>
      </c>
      <c r="D294" s="143"/>
      <c r="E294" s="143"/>
      <c r="F294" s="22">
        <f t="shared" si="82"/>
        <v>235000000</v>
      </c>
      <c r="G294" s="138"/>
      <c r="H294" s="143" t="s">
        <v>9</v>
      </c>
      <c r="I294" s="23"/>
      <c r="J294" s="143"/>
      <c r="K294" s="143"/>
      <c r="L294" s="23"/>
      <c r="M294" s="144">
        <f t="shared" si="81"/>
        <v>0</v>
      </c>
    </row>
    <row r="295" spans="1:13" x14ac:dyDescent="0.2">
      <c r="A295" s="241"/>
      <c r="B295" s="146" t="s">
        <v>392</v>
      </c>
      <c r="C295" s="22">
        <v>470000000</v>
      </c>
      <c r="D295" s="143"/>
      <c r="E295" s="143"/>
      <c r="F295" s="22">
        <f t="shared" si="82"/>
        <v>470000000</v>
      </c>
      <c r="G295" s="138"/>
      <c r="H295" s="143" t="s">
        <v>30</v>
      </c>
      <c r="I295" s="143"/>
      <c r="J295" s="143"/>
      <c r="K295" s="143"/>
      <c r="L295" s="23"/>
      <c r="M295" s="144">
        <f t="shared" si="81"/>
        <v>0</v>
      </c>
    </row>
    <row r="296" spans="1:13" ht="45" x14ac:dyDescent="0.2">
      <c r="A296" s="241"/>
      <c r="B296" s="146" t="s">
        <v>393</v>
      </c>
      <c r="C296" s="22">
        <v>500000000</v>
      </c>
      <c r="D296" s="143"/>
      <c r="E296" s="143"/>
      <c r="F296" s="22">
        <f t="shared" si="82"/>
        <v>500000000</v>
      </c>
      <c r="G296" s="138"/>
      <c r="H296" s="143" t="s">
        <v>17</v>
      </c>
      <c r="I296" s="23">
        <f>SUM(I291:I294)</f>
        <v>3888600000</v>
      </c>
      <c r="J296" s="23">
        <f t="shared" ref="J296:L296" si="83">SUM(J291:J294)</f>
        <v>0</v>
      </c>
      <c r="K296" s="23">
        <f t="shared" si="83"/>
        <v>100000000</v>
      </c>
      <c r="L296" s="23">
        <f t="shared" si="83"/>
        <v>3988600000</v>
      </c>
      <c r="M296" s="144">
        <f t="shared" si="81"/>
        <v>1</v>
      </c>
    </row>
    <row r="297" spans="1:13" ht="22.5" x14ac:dyDescent="0.2">
      <c r="A297" s="241"/>
      <c r="B297" s="146" t="s">
        <v>394</v>
      </c>
      <c r="C297" s="22">
        <v>1000000000</v>
      </c>
      <c r="D297" s="143"/>
      <c r="E297" s="143"/>
      <c r="F297" s="22">
        <f t="shared" si="82"/>
        <v>1000000000</v>
      </c>
      <c r="G297" s="138"/>
      <c r="H297" s="137"/>
      <c r="I297" s="41"/>
      <c r="J297" s="41"/>
      <c r="K297" s="41"/>
      <c r="L297" s="41"/>
      <c r="M297" s="166"/>
    </row>
    <row r="298" spans="1:13" ht="22.5" x14ac:dyDescent="0.2">
      <c r="A298" s="241"/>
      <c r="B298" s="146" t="s">
        <v>395</v>
      </c>
      <c r="C298" s="22">
        <v>320000000</v>
      </c>
      <c r="D298" s="143"/>
      <c r="E298" s="143"/>
      <c r="F298" s="22">
        <f t="shared" si="82"/>
        <v>320000000</v>
      </c>
      <c r="G298" s="138"/>
      <c r="H298" s="137"/>
      <c r="I298" s="41"/>
      <c r="J298" s="41"/>
      <c r="K298" s="41"/>
      <c r="L298" s="41"/>
      <c r="M298" s="166"/>
    </row>
    <row r="299" spans="1:13" ht="11.25" customHeight="1" x14ac:dyDescent="0.2">
      <c r="A299" s="241"/>
      <c r="B299" s="171" t="s">
        <v>396</v>
      </c>
      <c r="C299" s="22">
        <v>15000000</v>
      </c>
      <c r="D299" s="143"/>
      <c r="E299" s="143"/>
      <c r="F299" s="22">
        <f t="shared" si="82"/>
        <v>15000000</v>
      </c>
      <c r="G299" s="138"/>
      <c r="H299" s="137"/>
      <c r="I299" s="41"/>
      <c r="J299" s="41"/>
      <c r="K299" s="41"/>
      <c r="L299" s="41"/>
      <c r="M299" s="166"/>
    </row>
    <row r="300" spans="1:13" ht="24" x14ac:dyDescent="0.2">
      <c r="A300" s="241"/>
      <c r="B300" s="170" t="s">
        <v>399</v>
      </c>
      <c r="C300" s="22">
        <v>162600000</v>
      </c>
      <c r="D300" s="143"/>
      <c r="E300" s="143"/>
      <c r="F300" s="22">
        <f t="shared" si="82"/>
        <v>162600000</v>
      </c>
      <c r="G300" s="138"/>
      <c r="H300" s="137"/>
      <c r="I300" s="41"/>
      <c r="J300" s="41"/>
      <c r="K300" s="41"/>
      <c r="L300" s="41"/>
      <c r="M300" s="166"/>
    </row>
    <row r="301" spans="1:13" ht="33.75" x14ac:dyDescent="0.2">
      <c r="A301" s="241"/>
      <c r="B301" s="146" t="s">
        <v>397</v>
      </c>
      <c r="C301" s="138">
        <v>0</v>
      </c>
      <c r="D301" s="143"/>
      <c r="E301" s="22">
        <v>100000000</v>
      </c>
      <c r="F301" s="22">
        <f>SUM(D301:E301)</f>
        <v>100000000</v>
      </c>
      <c r="G301" s="138"/>
      <c r="H301" s="137"/>
      <c r="I301" s="41"/>
      <c r="J301" s="41"/>
      <c r="K301" s="41"/>
      <c r="L301" s="41"/>
      <c r="M301" s="166"/>
    </row>
    <row r="302" spans="1:13" ht="33.75" x14ac:dyDescent="0.2">
      <c r="A302" s="241"/>
      <c r="B302" s="146" t="s">
        <v>398</v>
      </c>
      <c r="C302" s="22">
        <v>100000000</v>
      </c>
      <c r="D302" s="143"/>
      <c r="E302" s="143"/>
      <c r="F302" s="22">
        <f t="shared" si="82"/>
        <v>100000000</v>
      </c>
      <c r="G302" s="138"/>
      <c r="H302" s="137"/>
      <c r="I302" s="41"/>
      <c r="J302" s="41"/>
      <c r="K302" s="41"/>
      <c r="L302" s="41"/>
      <c r="M302" s="166"/>
    </row>
    <row r="303" spans="1:13" ht="11.25" customHeight="1" x14ac:dyDescent="0.2">
      <c r="A303" s="241"/>
      <c r="B303" s="143" t="s">
        <v>17</v>
      </c>
      <c r="C303" s="23">
        <f>SUM(C292:C302)</f>
        <v>3888600000</v>
      </c>
      <c r="D303" s="23">
        <f t="shared" ref="D303:E303" si="84">SUM(D292:D302)</f>
        <v>0</v>
      </c>
      <c r="E303" s="23">
        <f t="shared" si="84"/>
        <v>100000000</v>
      </c>
      <c r="F303" s="23">
        <f>SUM(F292:F302)</f>
        <v>3988600000</v>
      </c>
      <c r="G303" s="138"/>
      <c r="H303" s="138"/>
      <c r="I303" s="138"/>
      <c r="J303" s="138"/>
      <c r="K303" s="138"/>
      <c r="L303" s="138"/>
      <c r="M303" s="138"/>
    </row>
    <row r="304" spans="1:13" x14ac:dyDescent="0.2">
      <c r="B304" s="7"/>
      <c r="C304" s="7"/>
      <c r="D304" s="7"/>
      <c r="E304" s="7"/>
      <c r="F304" s="7"/>
      <c r="G304" s="7"/>
      <c r="H304" s="7"/>
    </row>
    <row r="305" spans="1:13" x14ac:dyDescent="0.2">
      <c r="A305" s="43"/>
      <c r="G305" s="7"/>
      <c r="H305" s="7"/>
    </row>
    <row r="306" spans="1:13" ht="23.25" customHeight="1" x14ac:dyDescent="0.2">
      <c r="A306" s="234">
        <v>20</v>
      </c>
      <c r="B306" s="265" t="s">
        <v>433</v>
      </c>
      <c r="C306" s="266"/>
      <c r="D306" s="266"/>
      <c r="E306" s="266"/>
      <c r="F306" s="267"/>
      <c r="H306" s="265" t="s">
        <v>72</v>
      </c>
      <c r="I306" s="266"/>
      <c r="J306" s="266"/>
      <c r="K306" s="266"/>
      <c r="L306" s="266"/>
      <c r="M306" s="267"/>
    </row>
    <row r="307" spans="1:13" x14ac:dyDescent="0.2">
      <c r="A307" s="234"/>
      <c r="B307" s="242" t="s">
        <v>18</v>
      </c>
      <c r="C307" s="243" t="s">
        <v>0</v>
      </c>
      <c r="D307" s="243"/>
      <c r="E307" s="243"/>
      <c r="F307" s="242" t="s">
        <v>4</v>
      </c>
      <c r="H307" s="12" t="s">
        <v>5</v>
      </c>
      <c r="I307" s="13" t="s">
        <v>10</v>
      </c>
      <c r="J307" s="13" t="s">
        <v>20</v>
      </c>
      <c r="K307" s="13" t="s">
        <v>21</v>
      </c>
      <c r="L307" s="14" t="s">
        <v>17</v>
      </c>
      <c r="M307" s="15" t="s">
        <v>19</v>
      </c>
    </row>
    <row r="308" spans="1:13" x14ac:dyDescent="0.2">
      <c r="A308" s="234"/>
      <c r="B308" s="242"/>
      <c r="C308" s="16" t="s">
        <v>1</v>
      </c>
      <c r="D308" s="16" t="s">
        <v>2</v>
      </c>
      <c r="E308" s="16" t="s">
        <v>3</v>
      </c>
      <c r="F308" s="242"/>
      <c r="H308" s="3" t="s">
        <v>6</v>
      </c>
      <c r="I308" s="4">
        <f>C309+C310+C311+C312+C313+C314+C315</f>
        <v>328000000</v>
      </c>
      <c r="J308" s="3"/>
      <c r="K308" s="3"/>
      <c r="L308" s="4">
        <f>SUM(I308:K308)</f>
        <v>328000000</v>
      </c>
      <c r="M308" s="5">
        <f t="shared" ref="M308:M313" si="85">(L308/$L$313)</f>
        <v>0.43733333333333335</v>
      </c>
    </row>
    <row r="309" spans="1:13" x14ac:dyDescent="0.2">
      <c r="A309" s="234"/>
      <c r="B309" s="1" t="s">
        <v>73</v>
      </c>
      <c r="C309" s="2">
        <v>32000000</v>
      </c>
      <c r="D309" s="3"/>
      <c r="E309" s="3"/>
      <c r="F309" s="2">
        <f>SUM(C309:E309)</f>
        <v>32000000</v>
      </c>
      <c r="H309" s="3" t="s">
        <v>7</v>
      </c>
      <c r="I309" s="3"/>
      <c r="J309" s="3"/>
      <c r="K309" s="3"/>
      <c r="L309" s="4"/>
      <c r="M309" s="5">
        <f t="shared" si="85"/>
        <v>0</v>
      </c>
    </row>
    <row r="310" spans="1:13" ht="24.75" customHeight="1" x14ac:dyDescent="0.2">
      <c r="A310" s="234"/>
      <c r="B310" s="8" t="s">
        <v>144</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34"/>
      <c r="B311" s="8" t="s">
        <v>74</v>
      </c>
      <c r="C311" s="2">
        <v>36000000</v>
      </c>
      <c r="D311" s="3"/>
      <c r="E311" s="3"/>
      <c r="F311" s="2">
        <f t="shared" si="86"/>
        <v>36000000</v>
      </c>
      <c r="H311" s="3" t="s">
        <v>9</v>
      </c>
      <c r="I311" s="4"/>
      <c r="J311" s="3"/>
      <c r="K311" s="3"/>
      <c r="L311" s="4"/>
      <c r="M311" s="5">
        <f t="shared" si="85"/>
        <v>0</v>
      </c>
    </row>
    <row r="312" spans="1:13" ht="22.5" x14ac:dyDescent="0.2">
      <c r="A312" s="234"/>
      <c r="B312" s="8" t="s">
        <v>75</v>
      </c>
      <c r="C312" s="2">
        <v>36000000</v>
      </c>
      <c r="D312" s="3"/>
      <c r="E312" s="3"/>
      <c r="F312" s="2">
        <f t="shared" si="86"/>
        <v>36000000</v>
      </c>
      <c r="H312" s="3" t="s">
        <v>30</v>
      </c>
      <c r="I312" s="3"/>
      <c r="J312" s="3"/>
      <c r="K312" s="3"/>
      <c r="L312" s="4"/>
      <c r="M312" s="5">
        <f t="shared" si="85"/>
        <v>0</v>
      </c>
    </row>
    <row r="313" spans="1:13" ht="22.5" x14ac:dyDescent="0.2">
      <c r="A313" s="234"/>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34"/>
      <c r="B314" s="3" t="s">
        <v>77</v>
      </c>
      <c r="C314" s="2">
        <v>36000000</v>
      </c>
      <c r="D314" s="3"/>
      <c r="E314" s="3"/>
      <c r="F314" s="2">
        <f t="shared" si="86"/>
        <v>36000000</v>
      </c>
    </row>
    <row r="315" spans="1:13" x14ac:dyDescent="0.2">
      <c r="A315" s="234"/>
      <c r="B315" s="3" t="s">
        <v>78</v>
      </c>
      <c r="C315" s="2">
        <v>80000000</v>
      </c>
      <c r="D315" s="2">
        <v>120000000</v>
      </c>
      <c r="E315" s="3"/>
      <c r="F315" s="2">
        <f>SUM(C315:E315)</f>
        <v>200000000</v>
      </c>
    </row>
    <row r="316" spans="1:13" x14ac:dyDescent="0.2">
      <c r="A316" s="234"/>
      <c r="B316" s="3" t="s">
        <v>79</v>
      </c>
      <c r="C316" s="3">
        <v>0</v>
      </c>
      <c r="D316" s="2">
        <v>216000000</v>
      </c>
      <c r="E316" s="3"/>
      <c r="F316" s="2">
        <f t="shared" si="86"/>
        <v>216000000</v>
      </c>
    </row>
    <row r="317" spans="1:13" x14ac:dyDescent="0.2">
      <c r="A317" s="234"/>
      <c r="B317" s="3" t="s">
        <v>80</v>
      </c>
      <c r="C317" s="3">
        <v>0</v>
      </c>
      <c r="D317" s="2">
        <v>32000000</v>
      </c>
      <c r="E317" s="3"/>
      <c r="F317" s="2">
        <f t="shared" si="86"/>
        <v>32000000</v>
      </c>
    </row>
    <row r="318" spans="1:13" ht="33.75" x14ac:dyDescent="0.2">
      <c r="A318" s="234"/>
      <c r="B318" s="9" t="s">
        <v>81</v>
      </c>
      <c r="C318" s="3">
        <v>0</v>
      </c>
      <c r="D318" s="20">
        <v>54000000</v>
      </c>
      <c r="E318" s="3"/>
      <c r="F318" s="2">
        <f>SUM(C318:E318)</f>
        <v>54000000</v>
      </c>
    </row>
    <row r="319" spans="1:13" x14ac:dyDescent="0.2">
      <c r="A319" s="234"/>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34">
        <v>21</v>
      </c>
      <c r="B322" s="245" t="s">
        <v>434</v>
      </c>
      <c r="C322" s="245"/>
      <c r="D322" s="245"/>
      <c r="E322" s="245"/>
      <c r="F322" s="245"/>
      <c r="H322" s="245" t="s">
        <v>82</v>
      </c>
      <c r="I322" s="245"/>
      <c r="J322" s="245"/>
      <c r="K322" s="245"/>
      <c r="L322" s="245"/>
      <c r="M322" s="245"/>
    </row>
    <row r="323" spans="1:13" x14ac:dyDescent="0.2">
      <c r="A323" s="234"/>
      <c r="B323" s="242" t="s">
        <v>18</v>
      </c>
      <c r="C323" s="243" t="s">
        <v>0</v>
      </c>
      <c r="D323" s="243"/>
      <c r="E323" s="243"/>
      <c r="F323" s="242" t="s">
        <v>4</v>
      </c>
      <c r="H323" s="12" t="s">
        <v>5</v>
      </c>
      <c r="I323" s="13" t="s">
        <v>10</v>
      </c>
      <c r="J323" s="13" t="s">
        <v>20</v>
      </c>
      <c r="K323" s="13" t="s">
        <v>21</v>
      </c>
      <c r="L323" s="14" t="s">
        <v>17</v>
      </c>
      <c r="M323" s="15" t="s">
        <v>19</v>
      </c>
    </row>
    <row r="324" spans="1:13" x14ac:dyDescent="0.2">
      <c r="A324" s="234"/>
      <c r="B324" s="242"/>
      <c r="C324" s="16" t="s">
        <v>1</v>
      </c>
      <c r="D324" s="16" t="s">
        <v>2</v>
      </c>
      <c r="E324" s="16" t="s">
        <v>3</v>
      </c>
      <c r="F324" s="242"/>
      <c r="H324" s="3" t="s">
        <v>6</v>
      </c>
      <c r="I324" s="4">
        <f>C325+C326+C327+C328+C330+C331+C332+C333+C334+C335</f>
        <v>370000000</v>
      </c>
      <c r="J324" s="3"/>
      <c r="K324" s="3"/>
      <c r="L324" s="4">
        <f>SUM(I324:K324)</f>
        <v>370000000</v>
      </c>
      <c r="M324" s="21">
        <f t="shared" ref="M324:M329" si="89">(L324/$L$329)</f>
        <v>0.92500000000000004</v>
      </c>
    </row>
    <row r="325" spans="1:13" x14ac:dyDescent="0.2">
      <c r="A325" s="234"/>
      <c r="B325" s="1" t="s">
        <v>83</v>
      </c>
      <c r="C325" s="2">
        <v>10000000</v>
      </c>
      <c r="D325" s="3"/>
      <c r="E325" s="3"/>
      <c r="F325" s="2">
        <f>SUM(C325:E325)</f>
        <v>10000000</v>
      </c>
      <c r="H325" s="3" t="s">
        <v>7</v>
      </c>
      <c r="I325" s="3"/>
      <c r="J325" s="3"/>
      <c r="K325" s="3"/>
      <c r="L325" s="4"/>
      <c r="M325" s="5">
        <f t="shared" si="89"/>
        <v>0</v>
      </c>
    </row>
    <row r="326" spans="1:13" x14ac:dyDescent="0.2">
      <c r="A326" s="234"/>
      <c r="B326" s="8" t="s">
        <v>84</v>
      </c>
      <c r="C326" s="2">
        <v>5000000</v>
      </c>
      <c r="D326" s="3"/>
      <c r="E326" s="3"/>
      <c r="F326" s="2">
        <f t="shared" ref="F326:F330" si="90">SUM(C326:E326)</f>
        <v>5000000</v>
      </c>
      <c r="H326" s="3" t="s">
        <v>8</v>
      </c>
      <c r="I326" s="3"/>
      <c r="J326" s="4"/>
      <c r="K326" s="3"/>
      <c r="L326" s="4"/>
      <c r="M326" s="5">
        <f t="shared" si="89"/>
        <v>0</v>
      </c>
    </row>
    <row r="327" spans="1:13" x14ac:dyDescent="0.2">
      <c r="A327" s="234"/>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34"/>
      <c r="B328" s="8" t="s">
        <v>86</v>
      </c>
      <c r="C328" s="2">
        <v>10000000</v>
      </c>
      <c r="D328" s="3"/>
      <c r="E328" s="3"/>
      <c r="F328" s="2">
        <f t="shared" si="90"/>
        <v>10000000</v>
      </c>
      <c r="H328" s="3" t="s">
        <v>30</v>
      </c>
      <c r="I328" s="3"/>
      <c r="J328" s="3"/>
      <c r="K328" s="3"/>
      <c r="L328" s="4"/>
      <c r="M328" s="5">
        <f t="shared" si="89"/>
        <v>0</v>
      </c>
    </row>
    <row r="329" spans="1:13" x14ac:dyDescent="0.2">
      <c r="A329" s="234"/>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34"/>
      <c r="B330" s="3" t="s">
        <v>87</v>
      </c>
      <c r="C330" s="2">
        <v>200000000</v>
      </c>
      <c r="D330" s="3"/>
      <c r="E330" s="3"/>
      <c r="F330" s="2">
        <f t="shared" si="90"/>
        <v>200000000</v>
      </c>
      <c r="L330" s="19"/>
    </row>
    <row r="331" spans="1:13" x14ac:dyDescent="0.2">
      <c r="A331" s="234"/>
      <c r="B331" s="3" t="s">
        <v>88</v>
      </c>
      <c r="C331" s="2">
        <v>88000000</v>
      </c>
      <c r="D331" s="2"/>
      <c r="E331" s="3"/>
      <c r="F331" s="2">
        <f>SUM(C331:E331)</f>
        <v>88000000</v>
      </c>
    </row>
    <row r="332" spans="1:13" x14ac:dyDescent="0.2">
      <c r="A332" s="234"/>
      <c r="B332" s="3" t="s">
        <v>89</v>
      </c>
      <c r="C332" s="2">
        <v>5000000</v>
      </c>
      <c r="D332" s="2"/>
      <c r="E332" s="3"/>
      <c r="F332" s="2">
        <f t="shared" ref="F332:F333" si="92">SUM(C332:E332)</f>
        <v>5000000</v>
      </c>
    </row>
    <row r="333" spans="1:13" x14ac:dyDescent="0.2">
      <c r="A333" s="234"/>
      <c r="B333" s="3" t="s">
        <v>90</v>
      </c>
      <c r="C333" s="2">
        <v>5000000</v>
      </c>
      <c r="D333" s="2"/>
      <c r="E333" s="3"/>
      <c r="F333" s="2">
        <f t="shared" si="92"/>
        <v>5000000</v>
      </c>
    </row>
    <row r="334" spans="1:13" x14ac:dyDescent="0.2">
      <c r="A334" s="234"/>
      <c r="B334" s="9" t="s">
        <v>91</v>
      </c>
      <c r="C334" s="2">
        <v>30000000</v>
      </c>
      <c r="D334" s="2"/>
      <c r="E334" s="3"/>
      <c r="F334" s="2">
        <f>SUM(C334:E334)</f>
        <v>30000000</v>
      </c>
    </row>
    <row r="335" spans="1:13" x14ac:dyDescent="0.2">
      <c r="A335" s="234"/>
      <c r="B335" s="3" t="s">
        <v>92</v>
      </c>
      <c r="C335" s="2">
        <v>7000000</v>
      </c>
      <c r="D335" s="3"/>
      <c r="E335" s="3"/>
      <c r="F335" s="2">
        <f>SUM(C335:E335)</f>
        <v>7000000</v>
      </c>
    </row>
    <row r="336" spans="1:13" x14ac:dyDescent="0.2">
      <c r="A336" s="234"/>
      <c r="B336" s="3" t="s">
        <v>17</v>
      </c>
      <c r="C336" s="4">
        <f>SUM(C325:C335)</f>
        <v>400000000</v>
      </c>
      <c r="D336" s="4"/>
      <c r="E336" s="4"/>
      <c r="F336" s="4">
        <f>SUM(F325:F335)</f>
        <v>400000000</v>
      </c>
    </row>
    <row r="339" spans="1:13" ht="23.25" customHeight="1" x14ac:dyDescent="0.2">
      <c r="A339" s="234">
        <v>22</v>
      </c>
      <c r="B339" s="245" t="s">
        <v>435</v>
      </c>
      <c r="C339" s="245"/>
      <c r="D339" s="245"/>
      <c r="E339" s="245"/>
      <c r="F339" s="245"/>
      <c r="H339" s="245" t="s">
        <v>107</v>
      </c>
      <c r="I339" s="245"/>
      <c r="J339" s="245"/>
      <c r="K339" s="245"/>
      <c r="L339" s="245"/>
      <c r="M339" s="245"/>
    </row>
    <row r="340" spans="1:13" x14ac:dyDescent="0.2">
      <c r="A340" s="234"/>
      <c r="B340" s="242" t="s">
        <v>18</v>
      </c>
      <c r="C340" s="243" t="s">
        <v>0</v>
      </c>
      <c r="D340" s="243"/>
      <c r="E340" s="243"/>
      <c r="F340" s="242" t="s">
        <v>4</v>
      </c>
      <c r="H340" s="12" t="s">
        <v>5</v>
      </c>
      <c r="I340" s="13" t="s">
        <v>10</v>
      </c>
      <c r="J340" s="13" t="s">
        <v>20</v>
      </c>
      <c r="K340" s="13" t="s">
        <v>21</v>
      </c>
      <c r="L340" s="14" t="s">
        <v>17</v>
      </c>
      <c r="M340" s="15" t="s">
        <v>19</v>
      </c>
    </row>
    <row r="341" spans="1:13" x14ac:dyDescent="0.2">
      <c r="A341" s="234"/>
      <c r="B341" s="242"/>
      <c r="C341" s="16" t="s">
        <v>1</v>
      </c>
      <c r="D341" s="16" t="s">
        <v>2</v>
      </c>
      <c r="E341" s="16" t="s">
        <v>3</v>
      </c>
      <c r="F341" s="242"/>
      <c r="H341" s="3" t="s">
        <v>6</v>
      </c>
      <c r="I341" s="4">
        <f>C342+C343+C344+C347+C348+C349</f>
        <v>340000000</v>
      </c>
      <c r="J341" s="3"/>
      <c r="K341" s="3"/>
      <c r="L341" s="4">
        <f>SUM(I341:K341)</f>
        <v>340000000</v>
      </c>
      <c r="M341" s="24">
        <f t="shared" ref="M341:M346" si="93">(L341/$L$346)</f>
        <v>0.85</v>
      </c>
    </row>
    <row r="342" spans="1:13" ht="22.5" x14ac:dyDescent="0.2">
      <c r="A342" s="234"/>
      <c r="B342" s="8" t="s">
        <v>93</v>
      </c>
      <c r="C342" s="22">
        <v>152000000</v>
      </c>
      <c r="D342" s="3"/>
      <c r="E342" s="3"/>
      <c r="F342" s="2">
        <f>SUM(C342:E342)</f>
        <v>152000000</v>
      </c>
      <c r="H342" s="3" t="s">
        <v>7</v>
      </c>
      <c r="I342" s="3"/>
      <c r="J342" s="3"/>
      <c r="K342" s="3"/>
      <c r="L342" s="4"/>
      <c r="M342" s="24">
        <f t="shared" si="93"/>
        <v>0</v>
      </c>
    </row>
    <row r="343" spans="1:13" x14ac:dyDescent="0.2">
      <c r="A343" s="234"/>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34"/>
      <c r="B344" s="8" t="s">
        <v>95</v>
      </c>
      <c r="C344" s="22">
        <v>100000000</v>
      </c>
      <c r="D344" s="3"/>
      <c r="E344" s="3"/>
      <c r="F344" s="2">
        <f t="shared" si="94"/>
        <v>100000000</v>
      </c>
      <c r="H344" s="3" t="s">
        <v>9</v>
      </c>
      <c r="I344" s="4"/>
      <c r="J344" s="3"/>
      <c r="K344" s="3"/>
      <c r="L344" s="4"/>
      <c r="M344" s="24">
        <f t="shared" si="93"/>
        <v>0</v>
      </c>
    </row>
    <row r="345" spans="1:13" x14ac:dyDescent="0.2">
      <c r="A345" s="234"/>
      <c r="B345" s="8" t="s">
        <v>96</v>
      </c>
      <c r="C345" s="22">
        <v>20000000</v>
      </c>
      <c r="D345" s="3"/>
      <c r="E345" s="3"/>
      <c r="F345" s="2">
        <f t="shared" si="94"/>
        <v>20000000</v>
      </c>
      <c r="H345" s="3" t="s">
        <v>30</v>
      </c>
      <c r="I345" s="3"/>
      <c r="J345" s="3"/>
      <c r="K345" s="3"/>
      <c r="L345" s="4"/>
      <c r="M345" s="24">
        <f t="shared" si="93"/>
        <v>0</v>
      </c>
    </row>
    <row r="346" spans="1:13" x14ac:dyDescent="0.2">
      <c r="A346" s="234"/>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34"/>
      <c r="B347" s="3" t="s">
        <v>98</v>
      </c>
      <c r="C347" s="22">
        <v>15000000</v>
      </c>
      <c r="D347" s="3"/>
      <c r="E347" s="3"/>
      <c r="F347" s="2">
        <f t="shared" si="94"/>
        <v>15000000</v>
      </c>
      <c r="L347" s="19"/>
    </row>
    <row r="348" spans="1:13" x14ac:dyDescent="0.2">
      <c r="A348" s="234"/>
      <c r="B348" s="3" t="s">
        <v>99</v>
      </c>
      <c r="C348" s="22">
        <v>17000000</v>
      </c>
      <c r="D348" s="2"/>
      <c r="E348" s="3"/>
      <c r="F348" s="2">
        <f>SUM(C348:E348)</f>
        <v>17000000</v>
      </c>
    </row>
    <row r="349" spans="1:13" x14ac:dyDescent="0.2">
      <c r="A349" s="234"/>
      <c r="B349" s="3" t="s">
        <v>100</v>
      </c>
      <c r="C349" s="22">
        <v>36000000</v>
      </c>
      <c r="D349" s="2"/>
      <c r="E349" s="3"/>
      <c r="F349" s="2">
        <f t="shared" ref="F349" si="96">SUM(C349:E349)</f>
        <v>36000000</v>
      </c>
    </row>
    <row r="350" spans="1:13" x14ac:dyDescent="0.2">
      <c r="A350" s="234"/>
      <c r="B350" s="3" t="s">
        <v>17</v>
      </c>
      <c r="C350" s="23">
        <f>SUM(C342:C349)</f>
        <v>400000000</v>
      </c>
      <c r="D350" s="4"/>
      <c r="E350" s="4"/>
      <c r="F350" s="4">
        <f>SUM(F342:F349)</f>
        <v>400000000</v>
      </c>
    </row>
    <row r="352" spans="1:13" x14ac:dyDescent="0.2">
      <c r="B352" s="138"/>
      <c r="C352" s="138"/>
      <c r="D352" s="138"/>
      <c r="E352" s="138"/>
      <c r="F352" s="138"/>
      <c r="G352" s="138"/>
      <c r="H352" s="138"/>
      <c r="I352" s="138"/>
      <c r="J352" s="138"/>
      <c r="K352" s="138"/>
      <c r="L352" s="138"/>
      <c r="M352" s="138"/>
    </row>
    <row r="353" spans="1:13" x14ac:dyDescent="0.2">
      <c r="A353" s="264" t="s">
        <v>467</v>
      </c>
      <c r="B353" s="244" t="s">
        <v>436</v>
      </c>
      <c r="C353" s="244"/>
      <c r="D353" s="244"/>
      <c r="E353" s="244"/>
      <c r="F353" s="244"/>
      <c r="G353" s="138"/>
      <c r="H353" s="235" t="s">
        <v>181</v>
      </c>
      <c r="I353" s="235"/>
      <c r="J353" s="235"/>
      <c r="K353" s="235"/>
      <c r="L353" s="235"/>
      <c r="M353" s="235"/>
    </row>
    <row r="354" spans="1:13" x14ac:dyDescent="0.2">
      <c r="A354" s="264"/>
      <c r="B354" s="270" t="s">
        <v>18</v>
      </c>
      <c r="C354" s="269" t="s">
        <v>0</v>
      </c>
      <c r="D354" s="269"/>
      <c r="E354" s="269"/>
      <c r="F354" s="270" t="s">
        <v>4</v>
      </c>
      <c r="G354" s="138"/>
      <c r="H354" s="139" t="s">
        <v>5</v>
      </c>
      <c r="I354" s="140" t="s">
        <v>10</v>
      </c>
      <c r="J354" s="140" t="s">
        <v>20</v>
      </c>
      <c r="K354" s="140" t="s">
        <v>21</v>
      </c>
      <c r="L354" s="141" t="s">
        <v>17</v>
      </c>
      <c r="M354" s="142" t="s">
        <v>19</v>
      </c>
    </row>
    <row r="355" spans="1:13" x14ac:dyDescent="0.2">
      <c r="A355" s="264"/>
      <c r="B355" s="270"/>
      <c r="C355" s="145" t="s">
        <v>1</v>
      </c>
      <c r="D355" s="145" t="s">
        <v>2</v>
      </c>
      <c r="E355" s="145" t="s">
        <v>3</v>
      </c>
      <c r="F355" s="270"/>
      <c r="G355" s="138"/>
      <c r="H355" s="143" t="s">
        <v>6</v>
      </c>
      <c r="I355" s="23">
        <f>C365</f>
        <v>3190000000</v>
      </c>
      <c r="J355" s="23">
        <f>D365</f>
        <v>2410000000</v>
      </c>
      <c r="K355" s="143"/>
      <c r="L355" s="23">
        <f>SUM(I355:K355)</f>
        <v>5600000000</v>
      </c>
      <c r="M355" s="144">
        <f>(L355/$L$360)</f>
        <v>1</v>
      </c>
    </row>
    <row r="356" spans="1:13" ht="36" x14ac:dyDescent="0.2">
      <c r="A356" s="264"/>
      <c r="B356" s="170" t="s">
        <v>400</v>
      </c>
      <c r="C356" s="22">
        <v>464000000</v>
      </c>
      <c r="D356" s="143"/>
      <c r="E356" s="143"/>
      <c r="F356" s="22">
        <f>SUM(C356:E356)</f>
        <v>464000000</v>
      </c>
      <c r="G356" s="138"/>
      <c r="H356" s="143" t="s">
        <v>7</v>
      </c>
      <c r="I356" s="143"/>
      <c r="J356" s="143"/>
      <c r="K356" s="143"/>
      <c r="L356" s="23"/>
      <c r="M356" s="144">
        <f t="shared" ref="M356:M360" si="97">(L356/$L$360)</f>
        <v>0</v>
      </c>
    </row>
    <row r="357" spans="1:13" ht="24" x14ac:dyDescent="0.2">
      <c r="A357" s="264"/>
      <c r="B357" s="170" t="s">
        <v>401</v>
      </c>
      <c r="C357" s="22">
        <v>280000000</v>
      </c>
      <c r="D357" s="143"/>
      <c r="E357" s="143"/>
      <c r="F357" s="22">
        <f t="shared" ref="F357:F364" si="98">SUM(C357:E357)</f>
        <v>280000000</v>
      </c>
      <c r="G357" s="138"/>
      <c r="H357" s="143" t="s">
        <v>8</v>
      </c>
      <c r="I357" s="143"/>
      <c r="J357" s="143"/>
      <c r="K357" s="143"/>
      <c r="L357" s="23"/>
      <c r="M357" s="144">
        <f t="shared" si="97"/>
        <v>0</v>
      </c>
    </row>
    <row r="358" spans="1:13" ht="33.75" x14ac:dyDescent="0.2">
      <c r="A358" s="264"/>
      <c r="B358" s="146" t="s">
        <v>402</v>
      </c>
      <c r="C358" s="22">
        <v>500000000</v>
      </c>
      <c r="D358" s="143"/>
      <c r="E358" s="143"/>
      <c r="F358" s="22">
        <f t="shared" si="98"/>
        <v>500000000</v>
      </c>
      <c r="G358" s="138"/>
      <c r="H358" s="143" t="s">
        <v>9</v>
      </c>
      <c r="I358" s="23"/>
      <c r="J358" s="143"/>
      <c r="K358" s="143"/>
      <c r="L358" s="23"/>
      <c r="M358" s="144">
        <f t="shared" si="97"/>
        <v>0</v>
      </c>
    </row>
    <row r="359" spans="1:13" x14ac:dyDescent="0.2">
      <c r="A359" s="264"/>
      <c r="B359" s="146" t="s">
        <v>403</v>
      </c>
      <c r="C359" s="22">
        <v>500000000</v>
      </c>
      <c r="D359" s="143"/>
      <c r="E359" s="143"/>
      <c r="F359" s="22">
        <f t="shared" si="98"/>
        <v>500000000</v>
      </c>
      <c r="G359" s="138"/>
      <c r="H359" s="143" t="s">
        <v>30</v>
      </c>
      <c r="I359" s="143"/>
      <c r="J359" s="143"/>
      <c r="K359" s="143"/>
      <c r="L359" s="23"/>
      <c r="M359" s="144">
        <f t="shared" si="97"/>
        <v>0</v>
      </c>
    </row>
    <row r="360" spans="1:13" ht="33.75" x14ac:dyDescent="0.2">
      <c r="A360" s="264"/>
      <c r="B360" s="146" t="s">
        <v>404</v>
      </c>
      <c r="C360" s="22">
        <v>1000000000</v>
      </c>
      <c r="D360" s="143"/>
      <c r="E360" s="143"/>
      <c r="F360" s="22">
        <f t="shared" si="98"/>
        <v>1000000000</v>
      </c>
      <c r="G360" s="138"/>
      <c r="H360" s="143" t="s">
        <v>17</v>
      </c>
      <c r="I360" s="23">
        <f>SUM(I355:I359)</f>
        <v>3190000000</v>
      </c>
      <c r="J360" s="23">
        <f t="shared" ref="J360:K360" si="99">SUM(J355:J359)</f>
        <v>2410000000</v>
      </c>
      <c r="K360" s="23">
        <f t="shared" si="99"/>
        <v>0</v>
      </c>
      <c r="L360" s="23">
        <f>SUM(I360:K360)</f>
        <v>5600000000</v>
      </c>
      <c r="M360" s="144">
        <f t="shared" si="97"/>
        <v>1</v>
      </c>
    </row>
    <row r="361" spans="1:13" ht="22.5" x14ac:dyDescent="0.2">
      <c r="A361" s="264"/>
      <c r="B361" s="146" t="s">
        <v>405</v>
      </c>
      <c r="C361" s="22">
        <v>380000000</v>
      </c>
      <c r="D361" s="143"/>
      <c r="E361" s="143"/>
      <c r="F361" s="22">
        <f t="shared" si="98"/>
        <v>380000000</v>
      </c>
      <c r="G361" s="138"/>
      <c r="H361" s="137"/>
      <c r="I361" s="41"/>
      <c r="J361" s="41"/>
      <c r="K361" s="41"/>
      <c r="L361" s="41"/>
      <c r="M361" s="166"/>
    </row>
    <row r="362" spans="1:13" ht="24" x14ac:dyDescent="0.2">
      <c r="A362" s="264"/>
      <c r="B362" s="170" t="s">
        <v>406</v>
      </c>
      <c r="C362" s="22">
        <v>66000000</v>
      </c>
      <c r="D362" s="143"/>
      <c r="E362" s="143"/>
      <c r="F362" s="22">
        <f t="shared" si="98"/>
        <v>66000000</v>
      </c>
      <c r="G362" s="138"/>
      <c r="H362" s="137"/>
      <c r="I362" s="41"/>
      <c r="J362" s="41"/>
      <c r="K362" s="41"/>
      <c r="L362" s="41"/>
      <c r="M362" s="166"/>
    </row>
    <row r="363" spans="1:13" ht="24" x14ac:dyDescent="0.2">
      <c r="A363" s="264"/>
      <c r="B363" s="170" t="s">
        <v>407</v>
      </c>
      <c r="C363" s="143">
        <v>0</v>
      </c>
      <c r="D363" s="22">
        <v>1900000000</v>
      </c>
      <c r="E363" s="143"/>
      <c r="F363" s="22">
        <f t="shared" si="98"/>
        <v>1900000000</v>
      </c>
      <c r="G363" s="138"/>
      <c r="H363" s="137"/>
      <c r="I363" s="41"/>
      <c r="J363" s="41"/>
      <c r="K363" s="41"/>
      <c r="L363" s="41"/>
      <c r="M363" s="166"/>
    </row>
    <row r="364" spans="1:13" ht="12" x14ac:dyDescent="0.2">
      <c r="A364" s="264"/>
      <c r="B364" s="171" t="s">
        <v>408</v>
      </c>
      <c r="C364" s="143">
        <v>0</v>
      </c>
      <c r="D364" s="22">
        <v>510000000</v>
      </c>
      <c r="E364" s="143"/>
      <c r="F364" s="22">
        <f t="shared" si="98"/>
        <v>510000000</v>
      </c>
      <c r="G364" s="138"/>
      <c r="H364" s="137"/>
      <c r="I364" s="41"/>
      <c r="J364" s="41"/>
      <c r="K364" s="41"/>
      <c r="L364" s="41"/>
      <c r="M364" s="166"/>
    </row>
    <row r="365" spans="1:13" x14ac:dyDescent="0.2">
      <c r="A365" s="264"/>
      <c r="B365" s="143" t="s">
        <v>17</v>
      </c>
      <c r="C365" s="23">
        <f>SUM(C356:C364)</f>
        <v>3190000000</v>
      </c>
      <c r="D365" s="23">
        <f>SUM(D356:D364)</f>
        <v>2410000000</v>
      </c>
      <c r="E365" s="23">
        <f>SUM(E356:E364)</f>
        <v>0</v>
      </c>
      <c r="F365" s="23">
        <f>SUM(F356:F364)</f>
        <v>5600000000</v>
      </c>
      <c r="G365" s="138"/>
      <c r="H365" s="137"/>
      <c r="I365" s="41"/>
      <c r="J365" s="41"/>
      <c r="K365" s="41"/>
      <c r="L365" s="41"/>
      <c r="M365" s="166"/>
    </row>
    <row r="366" spans="1:13" x14ac:dyDescent="0.2">
      <c r="A366" s="264"/>
      <c r="B366" s="164"/>
      <c r="C366" s="82"/>
      <c r="D366" s="80"/>
      <c r="E366" s="80"/>
      <c r="F366" s="82"/>
      <c r="G366" s="79"/>
      <c r="H366" s="80"/>
      <c r="I366" s="81"/>
      <c r="J366" s="81"/>
      <c r="K366" s="81"/>
      <c r="L366" s="81"/>
      <c r="M366" s="165"/>
    </row>
    <row r="367" spans="1:13" x14ac:dyDescent="0.2">
      <c r="A367" s="77"/>
      <c r="G367" s="79"/>
      <c r="H367" s="79"/>
      <c r="I367" s="79"/>
      <c r="J367" s="79"/>
      <c r="K367" s="79"/>
      <c r="L367" s="79"/>
      <c r="M367" s="79"/>
    </row>
    <row r="368" spans="1:13" x14ac:dyDescent="0.2">
      <c r="A368" s="77"/>
      <c r="B368" s="80"/>
      <c r="C368" s="81"/>
      <c r="D368" s="81"/>
      <c r="E368" s="81"/>
      <c r="F368" s="82"/>
      <c r="G368" s="79"/>
      <c r="H368" s="175" t="s">
        <v>413</v>
      </c>
      <c r="I368" s="175"/>
      <c r="J368" s="175"/>
      <c r="K368" s="175"/>
      <c r="L368" s="175"/>
      <c r="M368" s="175"/>
    </row>
    <row r="369" spans="1:13" x14ac:dyDescent="0.2">
      <c r="A369" s="155" t="s">
        <v>238</v>
      </c>
      <c r="B369" s="268" t="s">
        <v>413</v>
      </c>
      <c r="C369" s="268"/>
      <c r="D369" s="268"/>
      <c r="E369" s="268"/>
      <c r="F369" s="268"/>
      <c r="G369" s="138"/>
      <c r="H369" s="139" t="s">
        <v>5</v>
      </c>
      <c r="I369" s="140" t="s">
        <v>10</v>
      </c>
      <c r="J369" s="140" t="s">
        <v>20</v>
      </c>
      <c r="K369" s="140" t="s">
        <v>21</v>
      </c>
      <c r="L369" s="141" t="s">
        <v>17</v>
      </c>
      <c r="M369" s="142" t="s">
        <v>19</v>
      </c>
    </row>
    <row r="370" spans="1:13" x14ac:dyDescent="0.2">
      <c r="A370" s="77"/>
      <c r="B370" s="270" t="s">
        <v>182</v>
      </c>
      <c r="C370" s="269" t="s">
        <v>0</v>
      </c>
      <c r="D370" s="269"/>
      <c r="E370" s="269"/>
      <c r="F370" s="270" t="s">
        <v>4</v>
      </c>
      <c r="G370" s="138"/>
      <c r="H370" s="143" t="s">
        <v>6</v>
      </c>
      <c r="I370" s="143">
        <v>0</v>
      </c>
      <c r="J370" s="143"/>
      <c r="K370" s="23">
        <f>E373</f>
        <v>2880000000</v>
      </c>
      <c r="L370" s="23">
        <f>SUM(I370:K370)</f>
        <v>2880000000</v>
      </c>
      <c r="M370" s="144">
        <f>(L370/$L$375)</f>
        <v>1</v>
      </c>
    </row>
    <row r="371" spans="1:13" x14ac:dyDescent="0.2">
      <c r="A371" s="77"/>
      <c r="B371" s="270"/>
      <c r="C371" s="145" t="s">
        <v>1</v>
      </c>
      <c r="D371" s="145" t="s">
        <v>2</v>
      </c>
      <c r="E371" s="145" t="s">
        <v>3</v>
      </c>
      <c r="F371" s="270"/>
      <c r="G371" s="138"/>
      <c r="H371" s="143" t="s">
        <v>7</v>
      </c>
      <c r="I371" s="143">
        <v>0</v>
      </c>
      <c r="J371" s="143"/>
      <c r="K371" s="143"/>
      <c r="L371" s="143"/>
      <c r="M371" s="144">
        <f t="shared" ref="M371:M375" si="100">(L371/$L$375)</f>
        <v>0</v>
      </c>
    </row>
    <row r="372" spans="1:13" ht="45" x14ac:dyDescent="0.2">
      <c r="A372" s="77"/>
      <c r="B372" s="172" t="s">
        <v>409</v>
      </c>
      <c r="C372" s="173">
        <v>0</v>
      </c>
      <c r="D372" s="174"/>
      <c r="E372" s="173">
        <v>2880000000</v>
      </c>
      <c r="F372" s="173">
        <f>SUM(C372:E372)</f>
        <v>2880000000</v>
      </c>
      <c r="G372" s="138"/>
      <c r="H372" s="143" t="s">
        <v>8</v>
      </c>
      <c r="I372" s="143"/>
      <c r="J372" s="143"/>
      <c r="K372" s="143"/>
      <c r="L372" s="143"/>
      <c r="M372" s="144">
        <f t="shared" si="100"/>
        <v>0</v>
      </c>
    </row>
    <row r="373" spans="1:13" x14ac:dyDescent="0.2">
      <c r="A373" s="77"/>
      <c r="B373" s="159" t="s">
        <v>17</v>
      </c>
      <c r="C373" s="34">
        <f>SUM(C372)</f>
        <v>0</v>
      </c>
      <c r="D373" s="34">
        <f t="shared" ref="D373:F373" si="101">SUM(D372)</f>
        <v>0</v>
      </c>
      <c r="E373" s="34">
        <f t="shared" si="101"/>
        <v>2880000000</v>
      </c>
      <c r="F373" s="34">
        <f t="shared" si="101"/>
        <v>2880000000</v>
      </c>
      <c r="G373" s="138"/>
      <c r="H373" s="143" t="s">
        <v>9</v>
      </c>
      <c r="I373" s="143"/>
      <c r="J373" s="143"/>
      <c r="K373" s="143"/>
      <c r="L373" s="143"/>
      <c r="M373" s="144">
        <f t="shared" si="100"/>
        <v>0</v>
      </c>
    </row>
    <row r="374" spans="1:13" x14ac:dyDescent="0.2">
      <c r="A374" s="77"/>
      <c r="B374" s="138"/>
      <c r="C374" s="138"/>
      <c r="D374" s="138"/>
      <c r="E374" s="138"/>
      <c r="F374" s="138"/>
      <c r="G374" s="138"/>
      <c r="H374" s="143" t="s">
        <v>30</v>
      </c>
      <c r="I374" s="143"/>
      <c r="J374" s="143"/>
      <c r="K374" s="143"/>
      <c r="L374" s="143"/>
      <c r="M374" s="144">
        <f t="shared" si="100"/>
        <v>0</v>
      </c>
    </row>
    <row r="375" spans="1:13" x14ac:dyDescent="0.2">
      <c r="A375" s="77"/>
      <c r="B375" s="138"/>
      <c r="C375" s="138"/>
      <c r="D375" s="138"/>
      <c r="E375" s="138"/>
      <c r="F375" s="138"/>
      <c r="G375" s="138"/>
      <c r="H375" s="143" t="s">
        <v>17</v>
      </c>
      <c r="I375" s="23">
        <f>SUM(I370:I374)</f>
        <v>0</v>
      </c>
      <c r="J375" s="23">
        <f t="shared" ref="J375:L375" si="102">SUM(J370:J374)</f>
        <v>0</v>
      </c>
      <c r="K375" s="23">
        <f t="shared" si="102"/>
        <v>2880000000</v>
      </c>
      <c r="L375" s="23">
        <f t="shared" si="102"/>
        <v>2880000000</v>
      </c>
      <c r="M375" s="144">
        <f t="shared" si="100"/>
        <v>1</v>
      </c>
    </row>
    <row r="376" spans="1:13" x14ac:dyDescent="0.2">
      <c r="A376" s="77"/>
      <c r="B376" s="74"/>
      <c r="C376" s="81"/>
      <c r="D376" s="81"/>
      <c r="E376" s="81"/>
      <c r="F376" s="82"/>
      <c r="G376" s="79"/>
      <c r="H376" s="79"/>
      <c r="I376" s="79"/>
      <c r="J376" s="79"/>
      <c r="K376" s="79"/>
      <c r="L376" s="79"/>
      <c r="M376" s="79"/>
    </row>
    <row r="377" spans="1:13" x14ac:dyDescent="0.2">
      <c r="A377" s="44"/>
    </row>
    <row r="378" spans="1:13" ht="22.5" customHeight="1" x14ac:dyDescent="0.2">
      <c r="A378" s="254" t="s">
        <v>201</v>
      </c>
      <c r="B378" s="255" t="s">
        <v>437</v>
      </c>
      <c r="C378" s="256"/>
      <c r="D378" s="256"/>
      <c r="E378" s="256"/>
      <c r="F378" s="257"/>
      <c r="H378" s="253" t="s">
        <v>171</v>
      </c>
      <c r="I378" s="253"/>
      <c r="J378" s="253"/>
      <c r="K378" s="253"/>
      <c r="L378" s="253"/>
      <c r="M378" s="253"/>
    </row>
    <row r="379" spans="1:13" x14ac:dyDescent="0.2">
      <c r="A379" s="254"/>
      <c r="B379" s="45" t="s">
        <v>18</v>
      </c>
      <c r="C379" s="46" t="s">
        <v>0</v>
      </c>
      <c r="D379" s="46"/>
      <c r="E379" s="46"/>
      <c r="F379" s="45" t="s">
        <v>4</v>
      </c>
      <c r="H379" s="46" t="s">
        <v>5</v>
      </c>
      <c r="I379" s="45" t="s">
        <v>10</v>
      </c>
      <c r="J379" s="45" t="s">
        <v>20</v>
      </c>
      <c r="K379" s="45" t="s">
        <v>21</v>
      </c>
      <c r="L379" s="14" t="s">
        <v>17</v>
      </c>
      <c r="M379" s="15" t="s">
        <v>19</v>
      </c>
    </row>
    <row r="380" spans="1:13" x14ac:dyDescent="0.2">
      <c r="A380" s="254"/>
      <c r="B380" s="45"/>
      <c r="C380" s="16" t="s">
        <v>1</v>
      </c>
      <c r="D380" s="16" t="s">
        <v>2</v>
      </c>
      <c r="E380" s="16" t="s">
        <v>3</v>
      </c>
      <c r="F380" s="45"/>
      <c r="H380" s="3" t="s">
        <v>6</v>
      </c>
      <c r="I380" s="4">
        <f>C381+C382+C383+C384+C385+C386</f>
        <v>1627000000</v>
      </c>
      <c r="J380" s="2">
        <f>D389</f>
        <v>68000000</v>
      </c>
      <c r="K380" s="2"/>
      <c r="L380" s="2">
        <f>SUM(I380:K380)</f>
        <v>1695000000</v>
      </c>
      <c r="M380" s="24">
        <f>(L380/$L$385)</f>
        <v>0.55848434925864909</v>
      </c>
    </row>
    <row r="381" spans="1:13" x14ac:dyDescent="0.2">
      <c r="A381" s="254"/>
      <c r="B381" s="8" t="s">
        <v>145</v>
      </c>
      <c r="C381" s="22">
        <v>40000000</v>
      </c>
      <c r="D381" s="3"/>
      <c r="E381" s="3"/>
      <c r="F381" s="2">
        <f>SUM(C381:E381)</f>
        <v>40000000</v>
      </c>
      <c r="H381" s="3" t="s">
        <v>7</v>
      </c>
      <c r="I381" s="4"/>
      <c r="J381" s="2"/>
      <c r="K381" s="2"/>
      <c r="L381" s="2"/>
      <c r="M381" s="24">
        <f t="shared" ref="M381:M385" si="103">(L381/$L$385)</f>
        <v>0</v>
      </c>
    </row>
    <row r="382" spans="1:13" x14ac:dyDescent="0.2">
      <c r="A382" s="254"/>
      <c r="B382" s="8" t="s">
        <v>164</v>
      </c>
      <c r="C382" s="22">
        <v>245000000</v>
      </c>
      <c r="D382" s="3"/>
      <c r="E382" s="3"/>
      <c r="F382" s="2">
        <f t="shared" ref="F382:F387" si="104">SUM(C382:E382)</f>
        <v>245000000</v>
      </c>
      <c r="H382" s="3" t="s">
        <v>8</v>
      </c>
      <c r="I382" s="4">
        <f>C387+C388</f>
        <v>1340000000</v>
      </c>
      <c r="J382" s="2"/>
      <c r="K382" s="2"/>
      <c r="L382" s="2">
        <f>SUM(I382:K382)</f>
        <v>1340000000</v>
      </c>
      <c r="M382" s="24">
        <f t="shared" si="103"/>
        <v>0.44151565074135091</v>
      </c>
    </row>
    <row r="383" spans="1:13" ht="11.25" customHeight="1" x14ac:dyDescent="0.2">
      <c r="A383" s="254"/>
      <c r="B383" s="8" t="s">
        <v>165</v>
      </c>
      <c r="C383" s="22">
        <v>55000000</v>
      </c>
      <c r="D383" s="3"/>
      <c r="E383" s="3"/>
      <c r="F383" s="2">
        <f t="shared" si="104"/>
        <v>55000000</v>
      </c>
      <c r="H383" s="3" t="s">
        <v>9</v>
      </c>
      <c r="I383" s="4"/>
      <c r="J383" s="2"/>
      <c r="K383" s="2"/>
      <c r="L383" s="2"/>
      <c r="M383" s="24">
        <f t="shared" si="103"/>
        <v>0</v>
      </c>
    </row>
    <row r="384" spans="1:13" x14ac:dyDescent="0.2">
      <c r="A384" s="254"/>
      <c r="B384" s="8" t="s">
        <v>166</v>
      </c>
      <c r="C384" s="22">
        <v>340000000</v>
      </c>
      <c r="D384" s="2"/>
      <c r="E384" s="3"/>
      <c r="F384" s="2">
        <f t="shared" si="104"/>
        <v>340000000</v>
      </c>
      <c r="H384" s="3" t="s">
        <v>30</v>
      </c>
      <c r="I384" s="3"/>
      <c r="J384" s="2"/>
      <c r="K384" s="2"/>
      <c r="L384" s="2"/>
      <c r="M384" s="24">
        <f t="shared" si="103"/>
        <v>0</v>
      </c>
    </row>
    <row r="385" spans="1:13" ht="22.5" x14ac:dyDescent="0.2">
      <c r="A385" s="254"/>
      <c r="B385" s="9" t="s">
        <v>167</v>
      </c>
      <c r="C385" s="22">
        <v>670000000</v>
      </c>
      <c r="D385" s="2"/>
      <c r="E385" s="3"/>
      <c r="F385" s="2">
        <f>SUM(C385:E385)</f>
        <v>670000000</v>
      </c>
      <c r="H385" s="3" t="s">
        <v>17</v>
      </c>
      <c r="I385" s="4">
        <f>SUM(I381:I384)</f>
        <v>1340000000</v>
      </c>
      <c r="J385" s="4">
        <f>SUM(J380:J384)</f>
        <v>68000000</v>
      </c>
      <c r="K385" s="4"/>
      <c r="L385" s="4">
        <f>SUM(L380:L384)</f>
        <v>3035000000</v>
      </c>
      <c r="M385" s="24">
        <f t="shared" si="103"/>
        <v>1</v>
      </c>
    </row>
    <row r="386" spans="1:13" ht="22.5" x14ac:dyDescent="0.2">
      <c r="A386" s="254"/>
      <c r="B386" s="9" t="s">
        <v>168</v>
      </c>
      <c r="C386" s="22">
        <v>277000000</v>
      </c>
      <c r="D386" s="2"/>
      <c r="E386" s="3"/>
      <c r="F386" s="2">
        <f t="shared" si="104"/>
        <v>277000000</v>
      </c>
    </row>
    <row r="387" spans="1:13" x14ac:dyDescent="0.2">
      <c r="A387" s="254"/>
      <c r="B387" s="9" t="s">
        <v>169</v>
      </c>
      <c r="C387" s="22">
        <v>655000000</v>
      </c>
      <c r="D387" s="2"/>
      <c r="E387" s="3"/>
      <c r="F387" s="2">
        <f t="shared" si="104"/>
        <v>655000000</v>
      </c>
    </row>
    <row r="388" spans="1:13" ht="11.25" customHeight="1" x14ac:dyDescent="0.2">
      <c r="A388" s="254"/>
      <c r="B388" s="9" t="s">
        <v>170</v>
      </c>
      <c r="C388" s="22">
        <v>685000000</v>
      </c>
      <c r="D388" s="22"/>
      <c r="E388" s="3"/>
      <c r="F388" s="2">
        <f>SUM(C388:E388)</f>
        <v>685000000</v>
      </c>
    </row>
    <row r="389" spans="1:13" ht="11.25" customHeight="1" x14ac:dyDescent="0.2">
      <c r="A389" s="254"/>
      <c r="B389" s="9" t="s">
        <v>153</v>
      </c>
      <c r="D389" s="22">
        <v>68000000</v>
      </c>
      <c r="E389" s="3"/>
      <c r="F389" s="2">
        <f>SUM(D389:E389)</f>
        <v>68000000</v>
      </c>
    </row>
    <row r="390" spans="1:13" x14ac:dyDescent="0.2">
      <c r="A390" s="254"/>
      <c r="B390" s="3" t="s">
        <v>17</v>
      </c>
      <c r="C390" s="23">
        <f>SUM(C381:C389)</f>
        <v>2967000000</v>
      </c>
      <c r="D390" s="23">
        <f>SUM(D381:D389)</f>
        <v>68000000</v>
      </c>
      <c r="E390" s="23"/>
      <c r="F390" s="23">
        <f>SUM(F381:F389)</f>
        <v>3035000000</v>
      </c>
    </row>
    <row r="391" spans="1:13" x14ac:dyDescent="0.2">
      <c r="A391" s="51"/>
    </row>
    <row r="393" spans="1:13" ht="11.25" customHeight="1" x14ac:dyDescent="0.2">
      <c r="A393" s="254" t="s">
        <v>172</v>
      </c>
      <c r="B393" s="255" t="s">
        <v>438</v>
      </c>
      <c r="C393" s="256"/>
      <c r="D393" s="256"/>
      <c r="E393" s="256"/>
      <c r="F393" s="257"/>
      <c r="H393" s="253" t="s">
        <v>178</v>
      </c>
      <c r="I393" s="253"/>
      <c r="J393" s="253"/>
      <c r="K393" s="253"/>
      <c r="L393" s="253"/>
      <c r="M393" s="253"/>
    </row>
    <row r="394" spans="1:13" x14ac:dyDescent="0.2">
      <c r="A394" s="254"/>
      <c r="B394" s="45" t="s">
        <v>18</v>
      </c>
      <c r="C394" s="46" t="s">
        <v>0</v>
      </c>
      <c r="D394" s="46"/>
      <c r="E394" s="46"/>
      <c r="F394" s="45" t="s">
        <v>4</v>
      </c>
      <c r="H394" s="46" t="s">
        <v>5</v>
      </c>
      <c r="I394" s="45" t="s">
        <v>10</v>
      </c>
      <c r="J394" s="45" t="s">
        <v>20</v>
      </c>
      <c r="K394" s="45" t="s">
        <v>21</v>
      </c>
      <c r="L394" s="14" t="s">
        <v>17</v>
      </c>
      <c r="M394" s="15" t="s">
        <v>19</v>
      </c>
    </row>
    <row r="395" spans="1:13" x14ac:dyDescent="0.2">
      <c r="A395" s="254"/>
      <c r="B395" s="45"/>
      <c r="C395" s="16" t="s">
        <v>1</v>
      </c>
      <c r="D395" s="16" t="s">
        <v>2</v>
      </c>
      <c r="E395" s="16" t="s">
        <v>3</v>
      </c>
      <c r="F395" s="45"/>
      <c r="H395" s="3" t="s">
        <v>6</v>
      </c>
      <c r="I395" s="4">
        <f>C396+C397+C398+C399</f>
        <v>291000000</v>
      </c>
      <c r="J395" s="2"/>
      <c r="K395" s="2"/>
      <c r="L395" s="2">
        <f>SUM(I395:K395)</f>
        <v>291000000</v>
      </c>
      <c r="M395" s="24">
        <f>(L395/$L$400)</f>
        <v>0.5139072847682119</v>
      </c>
    </row>
    <row r="396" spans="1:13" x14ac:dyDescent="0.2">
      <c r="A396" s="254"/>
      <c r="B396" s="8" t="s">
        <v>145</v>
      </c>
      <c r="C396" s="22">
        <v>40000000</v>
      </c>
      <c r="D396" s="3"/>
      <c r="E396" s="3"/>
      <c r="F396" s="2">
        <f>SUM(C396:E396)</f>
        <v>40000000</v>
      </c>
      <c r="H396" s="3" t="s">
        <v>7</v>
      </c>
      <c r="I396" s="4"/>
      <c r="J396" s="2"/>
      <c r="K396" s="2"/>
      <c r="L396" s="2"/>
      <c r="M396" s="24">
        <f t="shared" ref="M396:M400" si="105">(L396/$L$400)</f>
        <v>0</v>
      </c>
    </row>
    <row r="397" spans="1:13" x14ac:dyDescent="0.2">
      <c r="A397" s="254"/>
      <c r="B397" s="8" t="s">
        <v>173</v>
      </c>
      <c r="C397" s="22">
        <v>93000000</v>
      </c>
      <c r="D397" s="3"/>
      <c r="E397" s="3"/>
      <c r="F397" s="2">
        <f t="shared" ref="F397:F399" si="106">SUM(C397:E397)</f>
        <v>93000000</v>
      </c>
      <c r="H397" s="3" t="s">
        <v>8</v>
      </c>
      <c r="I397" s="4">
        <f>C400+C401</f>
        <v>275250000</v>
      </c>
      <c r="J397" s="2"/>
      <c r="K397" s="2"/>
      <c r="L397" s="2">
        <f>SUM(I397:K397)</f>
        <v>275250000</v>
      </c>
      <c r="M397" s="24">
        <f t="shared" si="105"/>
        <v>0.4860927152317881</v>
      </c>
    </row>
    <row r="398" spans="1:13" x14ac:dyDescent="0.2">
      <c r="A398" s="254"/>
      <c r="B398" s="8" t="s">
        <v>174</v>
      </c>
      <c r="C398" s="22">
        <v>90000000</v>
      </c>
      <c r="D398" s="3"/>
      <c r="E398" s="3"/>
      <c r="F398" s="2">
        <f t="shared" si="106"/>
        <v>90000000</v>
      </c>
      <c r="H398" s="3" t="s">
        <v>9</v>
      </c>
      <c r="I398" s="4"/>
      <c r="J398" s="2"/>
      <c r="K398" s="2"/>
      <c r="L398" s="2"/>
      <c r="M398" s="24">
        <f t="shared" si="105"/>
        <v>0</v>
      </c>
    </row>
    <row r="399" spans="1:13" x14ac:dyDescent="0.2">
      <c r="A399" s="254"/>
      <c r="B399" s="8" t="s">
        <v>175</v>
      </c>
      <c r="C399" s="22">
        <v>68000000</v>
      </c>
      <c r="D399" s="2"/>
      <c r="E399" s="3"/>
      <c r="F399" s="2">
        <f t="shared" si="106"/>
        <v>68000000</v>
      </c>
      <c r="H399" s="3" t="s">
        <v>30</v>
      </c>
      <c r="I399" s="3"/>
      <c r="J399" s="2"/>
      <c r="K399" s="2"/>
      <c r="L399" s="2"/>
      <c r="M399" s="24">
        <f t="shared" si="105"/>
        <v>0</v>
      </c>
    </row>
    <row r="400" spans="1:13" x14ac:dyDescent="0.2">
      <c r="A400" s="254"/>
      <c r="B400" s="9" t="s">
        <v>176</v>
      </c>
      <c r="C400" s="22">
        <v>210000000</v>
      </c>
      <c r="D400" s="2"/>
      <c r="E400" s="3"/>
      <c r="F400" s="2">
        <f>SUM(C400:E400)</f>
        <v>210000000</v>
      </c>
      <c r="H400" s="3" t="s">
        <v>17</v>
      </c>
      <c r="I400" s="4">
        <f>SUM(I395:I399)</f>
        <v>566250000</v>
      </c>
      <c r="J400" s="4"/>
      <c r="K400" s="4"/>
      <c r="L400" s="4">
        <f>SUM(L395:L399)</f>
        <v>566250000</v>
      </c>
      <c r="M400" s="24">
        <f t="shared" si="105"/>
        <v>1</v>
      </c>
    </row>
    <row r="401" spans="1:13" x14ac:dyDescent="0.2">
      <c r="A401" s="254"/>
      <c r="B401" s="9" t="s">
        <v>177</v>
      </c>
      <c r="C401" s="22">
        <v>65250000</v>
      </c>
      <c r="D401" s="2"/>
      <c r="E401" s="3"/>
      <c r="F401" s="2">
        <f t="shared" ref="F401" si="107">SUM(C401:E401)</f>
        <v>65250000</v>
      </c>
    </row>
    <row r="402" spans="1:13" x14ac:dyDescent="0.2">
      <c r="A402" s="50"/>
      <c r="B402" s="3" t="s">
        <v>17</v>
      </c>
      <c r="C402" s="23">
        <f>SUM(C396:C401)</f>
        <v>566250000</v>
      </c>
      <c r="D402" s="23"/>
      <c r="E402" s="23"/>
      <c r="F402" s="23">
        <f>SUM(F396:F401)</f>
        <v>566250000</v>
      </c>
    </row>
    <row r="403" spans="1:13" x14ac:dyDescent="0.2">
      <c r="A403" s="50"/>
      <c r="B403" s="7"/>
      <c r="C403" s="41"/>
      <c r="D403" s="41"/>
      <c r="E403" s="41"/>
      <c r="F403" s="41"/>
    </row>
    <row r="404" spans="1:13" x14ac:dyDescent="0.2">
      <c r="A404" s="50"/>
      <c r="B404" s="137"/>
      <c r="C404" s="41"/>
      <c r="D404" s="41"/>
      <c r="E404" s="41"/>
      <c r="F404" s="41"/>
      <c r="G404" s="138"/>
      <c r="H404" s="138"/>
      <c r="I404" s="138"/>
      <c r="J404" s="138"/>
      <c r="K404" s="138"/>
      <c r="L404" s="138"/>
      <c r="M404" s="138"/>
    </row>
    <row r="405" spans="1:13" ht="22.5" customHeight="1" x14ac:dyDescent="0.2">
      <c r="A405" s="234">
        <v>26</v>
      </c>
      <c r="B405" s="235" t="s">
        <v>439</v>
      </c>
      <c r="C405" s="235"/>
      <c r="D405" s="235"/>
      <c r="E405" s="235"/>
      <c r="F405" s="235"/>
      <c r="G405" s="138"/>
      <c r="H405" s="235" t="s">
        <v>412</v>
      </c>
      <c r="I405" s="235"/>
      <c r="J405" s="235"/>
      <c r="K405" s="235"/>
      <c r="L405" s="235"/>
      <c r="M405" s="235"/>
    </row>
    <row r="406" spans="1:13" x14ac:dyDescent="0.2">
      <c r="A406" s="234"/>
      <c r="B406" s="236" t="s">
        <v>18</v>
      </c>
      <c r="C406" s="238" t="s">
        <v>0</v>
      </c>
      <c r="D406" s="239"/>
      <c r="E406" s="240"/>
      <c r="F406" s="236" t="s">
        <v>4</v>
      </c>
      <c r="G406" s="138"/>
      <c r="H406" s="139" t="s">
        <v>5</v>
      </c>
      <c r="I406" s="140" t="s">
        <v>10</v>
      </c>
      <c r="J406" s="140" t="s">
        <v>20</v>
      </c>
      <c r="K406" s="140" t="s">
        <v>21</v>
      </c>
      <c r="L406" s="141" t="s">
        <v>17</v>
      </c>
      <c r="M406" s="142" t="s">
        <v>19</v>
      </c>
    </row>
    <row r="407" spans="1:13" ht="12.75" customHeight="1" x14ac:dyDescent="0.2">
      <c r="A407" s="234"/>
      <c r="B407" s="237"/>
      <c r="C407" s="145" t="s">
        <v>1</v>
      </c>
      <c r="D407" s="145" t="s">
        <v>2</v>
      </c>
      <c r="E407" s="145" t="s">
        <v>3</v>
      </c>
      <c r="F407" s="237"/>
      <c r="G407" s="138"/>
      <c r="H407" s="143" t="s">
        <v>6</v>
      </c>
      <c r="I407" s="23">
        <f>C412</f>
        <v>200000000</v>
      </c>
      <c r="J407" s="143"/>
      <c r="K407" s="143"/>
      <c r="L407" s="23">
        <f>SUM(I407:K407)</f>
        <v>200000000</v>
      </c>
      <c r="M407" s="144">
        <f>(I407/$L$412)</f>
        <v>1</v>
      </c>
    </row>
    <row r="408" spans="1:13" x14ac:dyDescent="0.2">
      <c r="A408" s="234"/>
      <c r="B408" s="143" t="s">
        <v>370</v>
      </c>
      <c r="C408" s="22">
        <v>120000000</v>
      </c>
      <c r="D408" s="143"/>
      <c r="E408" s="143"/>
      <c r="F408" s="23">
        <f>SUM(C408:E408)</f>
        <v>120000000</v>
      </c>
      <c r="G408" s="138"/>
      <c r="H408" s="143" t="s">
        <v>7</v>
      </c>
      <c r="I408" s="143"/>
      <c r="J408" s="143"/>
      <c r="K408" s="143"/>
      <c r="L408" s="143"/>
      <c r="M408" s="144">
        <f t="shared" ref="M408:M411" si="108">(I408/$L$412)</f>
        <v>0</v>
      </c>
    </row>
    <row r="409" spans="1:13" x14ac:dyDescent="0.2">
      <c r="A409" s="234"/>
      <c r="B409" s="143" t="s">
        <v>371</v>
      </c>
      <c r="C409" s="22">
        <v>40000000</v>
      </c>
      <c r="D409" s="143"/>
      <c r="E409" s="143"/>
      <c r="F409" s="23">
        <f t="shared" ref="F409:F411" si="109">SUM(C409:E409)</f>
        <v>40000000</v>
      </c>
      <c r="G409" s="138"/>
      <c r="H409" s="143" t="s">
        <v>8</v>
      </c>
      <c r="I409" s="143"/>
      <c r="J409" s="143"/>
      <c r="K409" s="143"/>
      <c r="L409" s="143"/>
      <c r="M409" s="144">
        <f t="shared" si="108"/>
        <v>0</v>
      </c>
    </row>
    <row r="410" spans="1:13" x14ac:dyDescent="0.2">
      <c r="A410" s="234"/>
      <c r="B410" s="143" t="s">
        <v>372</v>
      </c>
      <c r="C410" s="22">
        <v>20000000</v>
      </c>
      <c r="D410" s="143"/>
      <c r="E410" s="143"/>
      <c r="F410" s="23">
        <f t="shared" si="109"/>
        <v>20000000</v>
      </c>
      <c r="G410" s="138"/>
      <c r="H410" s="143" t="s">
        <v>9</v>
      </c>
      <c r="I410" s="143"/>
      <c r="J410" s="143"/>
      <c r="K410" s="143"/>
      <c r="L410" s="143"/>
      <c r="M410" s="144">
        <f>(I410/$L$412)</f>
        <v>0</v>
      </c>
    </row>
    <row r="411" spans="1:13" x14ac:dyDescent="0.2">
      <c r="A411" s="234"/>
      <c r="B411" s="143" t="s">
        <v>373</v>
      </c>
      <c r="C411" s="22">
        <v>20000000</v>
      </c>
      <c r="D411" s="143"/>
      <c r="E411" s="143"/>
      <c r="F411" s="23">
        <f t="shared" si="109"/>
        <v>20000000</v>
      </c>
      <c r="G411" s="138"/>
      <c r="H411" s="143" t="s">
        <v>30</v>
      </c>
      <c r="I411" s="143"/>
      <c r="J411" s="143"/>
      <c r="K411" s="143"/>
      <c r="L411" s="143"/>
      <c r="M411" s="144">
        <f t="shared" si="108"/>
        <v>0</v>
      </c>
    </row>
    <row r="412" spans="1:13" x14ac:dyDescent="0.2">
      <c r="A412" s="234"/>
      <c r="B412" s="143" t="s">
        <v>17</v>
      </c>
      <c r="C412" s="23">
        <f>SUM(C408:C411)</f>
        <v>200000000</v>
      </c>
      <c r="D412" s="143"/>
      <c r="E412" s="143"/>
      <c r="F412" s="23">
        <f>SUM(C412:E412)</f>
        <v>200000000</v>
      </c>
      <c r="G412" s="138"/>
      <c r="H412" s="143" t="s">
        <v>17</v>
      </c>
      <c r="I412" s="23">
        <f>SUM(I407:I410)</f>
        <v>200000000</v>
      </c>
      <c r="J412" s="23"/>
      <c r="K412" s="23"/>
      <c r="L412" s="23">
        <f>SUM(L407:L410)</f>
        <v>200000000</v>
      </c>
      <c r="M412" s="144">
        <f>(I412/$L$412)</f>
        <v>1</v>
      </c>
    </row>
    <row r="413" spans="1:13" x14ac:dyDescent="0.2">
      <c r="A413" s="234"/>
    </row>
    <row r="414" spans="1:13" x14ac:dyDescent="0.2">
      <c r="A414" s="50"/>
      <c r="B414" s="7"/>
      <c r="C414" s="41"/>
      <c r="D414" s="41"/>
      <c r="E414" s="41"/>
      <c r="F414" s="41"/>
    </row>
    <row r="415" spans="1:13" x14ac:dyDescent="0.2">
      <c r="B415" s="275"/>
      <c r="C415" s="275"/>
    </row>
    <row r="416" spans="1:13" x14ac:dyDescent="0.2">
      <c r="B416" s="271" t="s">
        <v>347</v>
      </c>
      <c r="C416" s="272"/>
      <c r="D416" s="272"/>
      <c r="E416" s="272"/>
      <c r="F416" s="273"/>
      <c r="H416" s="247" t="s">
        <v>347</v>
      </c>
      <c r="I416" s="247"/>
      <c r="J416" s="247"/>
      <c r="K416" s="247"/>
      <c r="L416" s="247"/>
      <c r="M416" s="247"/>
    </row>
    <row r="417" spans="1:13" x14ac:dyDescent="0.2">
      <c r="B417" s="68" t="s">
        <v>182</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C422</f>
        <v>0</v>
      </c>
      <c r="J418" s="2"/>
      <c r="K418" s="2">
        <f>E422</f>
        <v>7800000000</v>
      </c>
      <c r="L418" s="2">
        <f>SUM(I418:K418)</f>
        <v>7800000000</v>
      </c>
      <c r="M418" s="24">
        <f>(L418/$L$423)</f>
        <v>1</v>
      </c>
    </row>
    <row r="419" spans="1:13" ht="22.5" x14ac:dyDescent="0.2">
      <c r="B419" s="8" t="s">
        <v>196</v>
      </c>
      <c r="C419" s="2">
        <v>0</v>
      </c>
      <c r="D419" s="3"/>
      <c r="E419" s="2">
        <v>3240000000</v>
      </c>
      <c r="F419" s="4">
        <f>SUM(C419:E419)</f>
        <v>3240000000</v>
      </c>
      <c r="H419" s="3" t="s">
        <v>7</v>
      </c>
      <c r="I419" s="4"/>
      <c r="J419" s="2"/>
      <c r="K419" s="2"/>
      <c r="L419" s="2"/>
      <c r="M419" s="24">
        <f t="shared" ref="M419:M423" si="110">(L419/$L$423)</f>
        <v>0</v>
      </c>
    </row>
    <row r="420" spans="1:13" x14ac:dyDescent="0.2">
      <c r="B420" s="8" t="s">
        <v>197</v>
      </c>
      <c r="C420" s="2">
        <v>0</v>
      </c>
      <c r="D420" s="3"/>
      <c r="E420" s="2">
        <v>3960000000</v>
      </c>
      <c r="F420" s="4">
        <f t="shared" ref="F420:F421" si="111">SUM(C420:E420)</f>
        <v>3960000000</v>
      </c>
      <c r="H420" s="3" t="s">
        <v>8</v>
      </c>
      <c r="I420" s="4"/>
      <c r="J420" s="2"/>
      <c r="K420" s="2"/>
      <c r="L420" s="2"/>
      <c r="M420" s="24">
        <f t="shared" si="110"/>
        <v>0</v>
      </c>
    </row>
    <row r="421" spans="1:13" x14ac:dyDescent="0.2">
      <c r="B421" s="8" t="s">
        <v>198</v>
      </c>
      <c r="C421" s="2">
        <v>0</v>
      </c>
      <c r="D421" s="3"/>
      <c r="E421" s="2">
        <v>600000000</v>
      </c>
      <c r="F421" s="4">
        <f t="shared" si="111"/>
        <v>600000000</v>
      </c>
      <c r="H421" s="3" t="s">
        <v>9</v>
      </c>
      <c r="I421" s="4"/>
      <c r="J421" s="2"/>
      <c r="K421" s="2"/>
      <c r="L421" s="2"/>
      <c r="M421" s="24">
        <f t="shared" si="110"/>
        <v>0</v>
      </c>
    </row>
    <row r="422" spans="1:13" x14ac:dyDescent="0.2">
      <c r="B422" s="3" t="s">
        <v>17</v>
      </c>
      <c r="C422" s="2">
        <f>SUM(C419:C421)</f>
        <v>0</v>
      </c>
      <c r="D422" s="2">
        <f t="shared" ref="D422:E422" si="112">SUM(D419:D421)</f>
        <v>0</v>
      </c>
      <c r="E422" s="2">
        <f t="shared" si="112"/>
        <v>7800000000</v>
      </c>
      <c r="F422" s="2">
        <f>SUM(F419:F421)</f>
        <v>7800000000</v>
      </c>
      <c r="H422" s="3" t="s">
        <v>30</v>
      </c>
      <c r="I422" s="3"/>
      <c r="J422" s="2"/>
      <c r="K422" s="2"/>
      <c r="L422" s="2"/>
      <c r="M422" s="24">
        <f t="shared" si="110"/>
        <v>0</v>
      </c>
    </row>
    <row r="423" spans="1:13" x14ac:dyDescent="0.2">
      <c r="B423" s="75"/>
      <c r="C423" s="75"/>
      <c r="H423" s="3" t="s">
        <v>17</v>
      </c>
      <c r="I423" s="4">
        <f>SUM(I418:I422)</f>
        <v>0</v>
      </c>
      <c r="J423" s="4"/>
      <c r="K423" s="4"/>
      <c r="L423" s="4">
        <f>SUM(L418:L422)</f>
        <v>7800000000</v>
      </c>
      <c r="M423" s="24">
        <f t="shared" si="110"/>
        <v>1</v>
      </c>
    </row>
    <row r="424" spans="1:13" ht="12" customHeight="1" x14ac:dyDescent="0.2">
      <c r="A424" s="43"/>
    </row>
    <row r="425" spans="1:13" ht="14.45" customHeight="1" x14ac:dyDescent="0.2">
      <c r="A425" s="254" t="s">
        <v>155</v>
      </c>
      <c r="B425" s="253" t="s">
        <v>440</v>
      </c>
      <c r="C425" s="253"/>
      <c r="D425" s="253"/>
      <c r="E425" s="253"/>
      <c r="F425" s="253"/>
      <c r="H425" s="253" t="s">
        <v>154</v>
      </c>
      <c r="I425" s="253"/>
      <c r="J425" s="253"/>
      <c r="K425" s="253"/>
      <c r="L425" s="253"/>
      <c r="M425" s="253"/>
    </row>
    <row r="426" spans="1:13" x14ac:dyDescent="0.2">
      <c r="A426" s="254"/>
      <c r="B426" s="242" t="s">
        <v>18</v>
      </c>
      <c r="C426" s="243" t="s">
        <v>0</v>
      </c>
      <c r="D426" s="243"/>
      <c r="E426" s="243"/>
      <c r="F426" s="242" t="s">
        <v>4</v>
      </c>
      <c r="H426" s="26" t="s">
        <v>5</v>
      </c>
      <c r="I426" s="25" t="s">
        <v>10</v>
      </c>
      <c r="J426" s="25" t="s">
        <v>20</v>
      </c>
      <c r="K426" s="25" t="s">
        <v>21</v>
      </c>
      <c r="L426" s="14" t="s">
        <v>17</v>
      </c>
      <c r="M426" s="15" t="s">
        <v>19</v>
      </c>
    </row>
    <row r="427" spans="1:13" x14ac:dyDescent="0.2">
      <c r="A427" s="254"/>
      <c r="B427" s="242"/>
      <c r="C427" s="16" t="s">
        <v>1</v>
      </c>
      <c r="D427" s="16" t="s">
        <v>2</v>
      </c>
      <c r="E427" s="16" t="s">
        <v>3</v>
      </c>
      <c r="F427" s="242"/>
      <c r="H427" s="3" t="s">
        <v>6</v>
      </c>
      <c r="I427" s="4">
        <v>259000000</v>
      </c>
      <c r="J427" s="2">
        <v>41000000</v>
      </c>
      <c r="K427" s="2"/>
      <c r="L427" s="2">
        <f>SUM(I427:K427)</f>
        <v>300000000</v>
      </c>
      <c r="M427" s="24">
        <f>(L427/$L$432)</f>
        <v>0.6</v>
      </c>
    </row>
    <row r="428" spans="1:13" x14ac:dyDescent="0.2">
      <c r="A428" s="254"/>
      <c r="B428" s="8" t="s">
        <v>145</v>
      </c>
      <c r="C428" s="22">
        <v>8000000</v>
      </c>
      <c r="D428" s="3"/>
      <c r="E428" s="3"/>
      <c r="F428" s="2">
        <f>SUM(C428:E428)</f>
        <v>8000000</v>
      </c>
      <c r="H428" s="3" t="s">
        <v>7</v>
      </c>
      <c r="I428" s="4"/>
      <c r="J428" s="2"/>
      <c r="K428" s="2"/>
      <c r="L428" s="2"/>
      <c r="M428" s="24">
        <f t="shared" ref="M428:M431" si="113">(L428/$L$432)</f>
        <v>0</v>
      </c>
    </row>
    <row r="429" spans="1:13" x14ac:dyDescent="0.2">
      <c r="A429" s="254"/>
      <c r="B429" s="8" t="s">
        <v>146</v>
      </c>
      <c r="C429" s="22">
        <v>22000000</v>
      </c>
      <c r="D429" s="3"/>
      <c r="E429" s="3"/>
      <c r="F429" s="2">
        <f t="shared" ref="F429:F434" si="114">SUM(C429:E429)</f>
        <v>22000000</v>
      </c>
      <c r="H429" s="3" t="s">
        <v>8</v>
      </c>
      <c r="I429" s="4">
        <v>200000000</v>
      </c>
      <c r="J429" s="2"/>
      <c r="K429" s="2"/>
      <c r="L429" s="2">
        <f>SUM(I429:K429)</f>
        <v>200000000</v>
      </c>
      <c r="M429" s="24">
        <f t="shared" si="113"/>
        <v>0.4</v>
      </c>
    </row>
    <row r="430" spans="1:13" ht="22.5" x14ac:dyDescent="0.2">
      <c r="A430" s="254"/>
      <c r="B430" s="8" t="s">
        <v>147</v>
      </c>
      <c r="C430" s="22">
        <v>121000000</v>
      </c>
      <c r="D430" s="3"/>
      <c r="E430" s="3"/>
      <c r="F430" s="2">
        <f t="shared" si="114"/>
        <v>121000000</v>
      </c>
      <c r="H430" s="3" t="s">
        <v>9</v>
      </c>
      <c r="I430" s="4"/>
      <c r="J430" s="2"/>
      <c r="K430" s="2"/>
      <c r="L430" s="2"/>
      <c r="M430" s="24">
        <f t="shared" si="113"/>
        <v>0</v>
      </c>
    </row>
    <row r="431" spans="1:13" x14ac:dyDescent="0.2">
      <c r="A431" s="254"/>
      <c r="B431" s="8" t="s">
        <v>148</v>
      </c>
      <c r="C431" s="22">
        <v>41000000</v>
      </c>
      <c r="D431" s="2"/>
      <c r="E431" s="3"/>
      <c r="F431" s="2">
        <f t="shared" si="114"/>
        <v>41000000</v>
      </c>
      <c r="H431" s="3" t="s">
        <v>30</v>
      </c>
      <c r="I431" s="3"/>
      <c r="J431" s="2"/>
      <c r="K431" s="2"/>
      <c r="L431" s="2"/>
      <c r="M431" s="24">
        <f t="shared" si="113"/>
        <v>0</v>
      </c>
    </row>
    <row r="432" spans="1:13" ht="22.5" x14ac:dyDescent="0.2">
      <c r="A432" s="254"/>
      <c r="B432" s="9" t="s">
        <v>149</v>
      </c>
      <c r="C432" s="22">
        <v>176000000</v>
      </c>
      <c r="D432" s="2"/>
      <c r="E432" s="3"/>
      <c r="F432" s="2">
        <f t="shared" si="114"/>
        <v>176000000</v>
      </c>
      <c r="H432" s="3" t="s">
        <v>17</v>
      </c>
      <c r="I432" s="4">
        <f>SUM(I427:I431)</f>
        <v>459000000</v>
      </c>
      <c r="J432" s="4">
        <f>SUM(J427:J431)</f>
        <v>41000000</v>
      </c>
      <c r="K432" s="4"/>
      <c r="L432" s="4">
        <f>SUM(L427:L431)</f>
        <v>500000000</v>
      </c>
      <c r="M432" s="24">
        <f>(L432/$L$432)</f>
        <v>1</v>
      </c>
    </row>
    <row r="433" spans="1:13" ht="22.5" x14ac:dyDescent="0.2">
      <c r="A433" s="254"/>
      <c r="B433" s="9" t="s">
        <v>150</v>
      </c>
      <c r="C433" s="22">
        <v>33000000</v>
      </c>
      <c r="D433" s="2"/>
      <c r="E433" s="3"/>
      <c r="F433" s="2">
        <f t="shared" si="114"/>
        <v>33000000</v>
      </c>
    </row>
    <row r="434" spans="1:13" x14ac:dyDescent="0.2">
      <c r="A434" s="254"/>
      <c r="B434" s="9" t="s">
        <v>151</v>
      </c>
      <c r="C434" s="22">
        <v>58000000</v>
      </c>
      <c r="D434" s="2"/>
      <c r="E434" s="3"/>
      <c r="F434" s="2">
        <f t="shared" si="114"/>
        <v>58000000</v>
      </c>
    </row>
    <row r="435" spans="1:13" x14ac:dyDescent="0.2">
      <c r="A435" s="254"/>
      <c r="B435" s="9" t="s">
        <v>152</v>
      </c>
      <c r="C435" s="3">
        <v>0</v>
      </c>
      <c r="D435" s="22">
        <v>33000000</v>
      </c>
      <c r="E435" s="3"/>
      <c r="F435" s="2">
        <f>SUM(D435:E435)</f>
        <v>33000000</v>
      </c>
    </row>
    <row r="436" spans="1:13" x14ac:dyDescent="0.2">
      <c r="A436" s="254"/>
      <c r="B436" s="9" t="s">
        <v>153</v>
      </c>
      <c r="C436" s="3">
        <v>0</v>
      </c>
      <c r="D436" s="22">
        <v>8000000</v>
      </c>
      <c r="E436" s="3"/>
      <c r="F436" s="2">
        <f>SUM(D436:E436)</f>
        <v>8000000</v>
      </c>
    </row>
    <row r="437" spans="1:13" x14ac:dyDescent="0.2">
      <c r="A437" s="254"/>
      <c r="B437" s="3" t="s">
        <v>17</v>
      </c>
      <c r="C437" s="23">
        <f>SUM(C428:C436)</f>
        <v>459000000</v>
      </c>
      <c r="D437" s="23">
        <f>SUM(D428:D436)</f>
        <v>41000000</v>
      </c>
      <c r="E437" s="23"/>
      <c r="F437" s="23">
        <f>SUM(F428:F436)</f>
        <v>500000000</v>
      </c>
    </row>
    <row r="439" spans="1:13" x14ac:dyDescent="0.2">
      <c r="A439" s="254" t="s">
        <v>348</v>
      </c>
      <c r="B439" s="253" t="s">
        <v>441</v>
      </c>
      <c r="C439" s="253"/>
      <c r="D439" s="253"/>
      <c r="E439" s="253"/>
      <c r="F439" s="253"/>
      <c r="H439" s="253" t="s">
        <v>157</v>
      </c>
      <c r="I439" s="253"/>
      <c r="J439" s="253"/>
      <c r="K439" s="253"/>
      <c r="L439" s="253"/>
      <c r="M439" s="253"/>
    </row>
    <row r="440" spans="1:13" x14ac:dyDescent="0.2">
      <c r="A440" s="254"/>
      <c r="B440" s="242" t="s">
        <v>18</v>
      </c>
      <c r="C440" s="243" t="s">
        <v>0</v>
      </c>
      <c r="D440" s="243"/>
      <c r="E440" s="243"/>
      <c r="F440" s="242" t="s">
        <v>4</v>
      </c>
      <c r="H440" s="26" t="s">
        <v>5</v>
      </c>
      <c r="I440" s="25" t="s">
        <v>10</v>
      </c>
      <c r="J440" s="25" t="s">
        <v>20</v>
      </c>
      <c r="K440" s="25" t="s">
        <v>21</v>
      </c>
      <c r="L440" s="14" t="s">
        <v>17</v>
      </c>
      <c r="M440" s="15" t="s">
        <v>19</v>
      </c>
    </row>
    <row r="441" spans="1:13" x14ac:dyDescent="0.2">
      <c r="A441" s="254"/>
      <c r="B441" s="242"/>
      <c r="C441" s="16" t="s">
        <v>1</v>
      </c>
      <c r="D441" s="16" t="s">
        <v>2</v>
      </c>
      <c r="E441" s="16" t="s">
        <v>3</v>
      </c>
      <c r="F441" s="242"/>
      <c r="H441" s="3" t="s">
        <v>6</v>
      </c>
      <c r="I441" s="4">
        <f>C442+C443+C444+C445+C446+C447</f>
        <v>2967000000</v>
      </c>
      <c r="J441" s="2">
        <f>D449+D450</f>
        <v>208000000</v>
      </c>
      <c r="K441" s="2"/>
      <c r="L441" s="2">
        <f>SUM(I441:K441)</f>
        <v>3175000000</v>
      </c>
      <c r="M441" s="24">
        <f>(L441/$L$446)</f>
        <v>0.9921875</v>
      </c>
    </row>
    <row r="442" spans="1:13" x14ac:dyDescent="0.2">
      <c r="A442" s="254"/>
      <c r="B442" s="8" t="s">
        <v>145</v>
      </c>
      <c r="C442" s="22">
        <v>8000000</v>
      </c>
      <c r="D442" s="3"/>
      <c r="E442" s="3"/>
      <c r="F442" s="2">
        <f>SUM(C442:E442)</f>
        <v>8000000</v>
      </c>
      <c r="H442" s="3" t="s">
        <v>7</v>
      </c>
      <c r="I442" s="4"/>
      <c r="J442" s="2"/>
      <c r="K442" s="2"/>
      <c r="L442" s="2"/>
      <c r="M442" s="24">
        <f t="shared" ref="M442:M445" si="115">(L442/$L$446)</f>
        <v>0</v>
      </c>
    </row>
    <row r="443" spans="1:13" x14ac:dyDescent="0.2">
      <c r="A443" s="254"/>
      <c r="B443" s="8" t="s">
        <v>156</v>
      </c>
      <c r="C443" s="22">
        <v>350000000</v>
      </c>
      <c r="D443" s="3"/>
      <c r="E443" s="3"/>
      <c r="F443" s="2">
        <f t="shared" ref="F443:F450" si="116">SUM(C443:E443)</f>
        <v>350000000</v>
      </c>
      <c r="H443" s="3" t="s">
        <v>8</v>
      </c>
      <c r="I443" s="4">
        <f>C448</f>
        <v>25000000</v>
      </c>
      <c r="J443" s="2"/>
      <c r="K443" s="2"/>
      <c r="L443" s="2">
        <f>SUM(I443:K443)</f>
        <v>25000000</v>
      </c>
      <c r="M443" s="24">
        <f t="shared" si="115"/>
        <v>7.8125E-3</v>
      </c>
    </row>
    <row r="444" spans="1:13" ht="22.5" x14ac:dyDescent="0.2">
      <c r="A444" s="254"/>
      <c r="B444" s="8" t="s">
        <v>147</v>
      </c>
      <c r="C444" s="22">
        <v>1275000000</v>
      </c>
      <c r="D444" s="3"/>
      <c r="E444" s="3"/>
      <c r="F444" s="2">
        <f t="shared" si="116"/>
        <v>1275000000</v>
      </c>
      <c r="H444" s="3" t="s">
        <v>9</v>
      </c>
      <c r="I444" s="4"/>
      <c r="J444" s="2"/>
      <c r="K444" s="2"/>
      <c r="L444" s="2"/>
      <c r="M444" s="24">
        <f t="shared" si="115"/>
        <v>0</v>
      </c>
    </row>
    <row r="445" spans="1:13" x14ac:dyDescent="0.2">
      <c r="A445" s="254"/>
      <c r="B445" s="8" t="s">
        <v>148</v>
      </c>
      <c r="C445" s="22">
        <v>10000000</v>
      </c>
      <c r="D445" s="2"/>
      <c r="E445" s="3"/>
      <c r="F445" s="2">
        <f t="shared" si="116"/>
        <v>10000000</v>
      </c>
      <c r="H445" s="3" t="s">
        <v>30</v>
      </c>
      <c r="I445" s="3"/>
      <c r="J445" s="2"/>
      <c r="K445" s="2"/>
      <c r="L445" s="2"/>
      <c r="M445" s="24">
        <f t="shared" si="115"/>
        <v>0</v>
      </c>
    </row>
    <row r="446" spans="1:13" ht="22.5" x14ac:dyDescent="0.2">
      <c r="A446" s="254"/>
      <c r="B446" s="9" t="s">
        <v>149</v>
      </c>
      <c r="C446" s="22">
        <v>1000000000</v>
      </c>
      <c r="D446" s="2"/>
      <c r="E446" s="3"/>
      <c r="F446" s="2">
        <f t="shared" si="116"/>
        <v>1000000000</v>
      </c>
      <c r="H446" s="3" t="s">
        <v>17</v>
      </c>
      <c r="I446" s="4">
        <f>SUM(I441:I445)</f>
        <v>2992000000</v>
      </c>
      <c r="J446" s="4">
        <f>SUM(J441:J445)</f>
        <v>208000000</v>
      </c>
      <c r="K446" s="4"/>
      <c r="L446" s="4">
        <f>SUM(L441:L445)</f>
        <v>3200000000</v>
      </c>
      <c r="M446" s="24">
        <f>(L446/$L$446)</f>
        <v>1</v>
      </c>
    </row>
    <row r="447" spans="1:13" ht="22.5" x14ac:dyDescent="0.2">
      <c r="A447" s="254"/>
      <c r="B447" s="9" t="s">
        <v>150</v>
      </c>
      <c r="C447" s="22">
        <v>324000000</v>
      </c>
      <c r="D447" s="2"/>
      <c r="E447" s="3"/>
      <c r="F447" s="2">
        <f t="shared" si="116"/>
        <v>324000000</v>
      </c>
    </row>
    <row r="448" spans="1:13" x14ac:dyDescent="0.2">
      <c r="A448" s="254"/>
      <c r="B448" s="9" t="s">
        <v>151</v>
      </c>
      <c r="C448" s="22">
        <v>25000000</v>
      </c>
      <c r="D448" s="2"/>
      <c r="E448" s="3"/>
      <c r="F448" s="2">
        <f t="shared" si="116"/>
        <v>25000000</v>
      </c>
    </row>
    <row r="449" spans="1:13" x14ac:dyDescent="0.2">
      <c r="A449" s="254"/>
      <c r="B449" s="9" t="s">
        <v>152</v>
      </c>
      <c r="C449" s="3">
        <v>0</v>
      </c>
      <c r="D449" s="22">
        <v>200000000</v>
      </c>
      <c r="E449" s="3"/>
      <c r="F449" s="2">
        <f t="shared" si="116"/>
        <v>200000000</v>
      </c>
    </row>
    <row r="450" spans="1:13" x14ac:dyDescent="0.2">
      <c r="A450" s="254"/>
      <c r="B450" s="9" t="s">
        <v>153</v>
      </c>
      <c r="C450" s="3">
        <v>0</v>
      </c>
      <c r="D450" s="22">
        <v>8000000</v>
      </c>
      <c r="E450" s="3"/>
      <c r="F450" s="2">
        <f t="shared" si="116"/>
        <v>8000000</v>
      </c>
    </row>
    <row r="451" spans="1:13" x14ac:dyDescent="0.2">
      <c r="A451" s="254"/>
      <c r="B451" s="3" t="s">
        <v>17</v>
      </c>
      <c r="C451" s="23">
        <f>SUM(C442:C450)</f>
        <v>2992000000</v>
      </c>
      <c r="D451" s="23">
        <f>SUM(D442:D450)</f>
        <v>208000000</v>
      </c>
      <c r="E451" s="23"/>
      <c r="F451" s="23">
        <f>SUM(F442:F450)</f>
        <v>3200000000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71" t="s">
        <v>350</v>
      </c>
      <c r="C454" s="272"/>
      <c r="D454" s="272"/>
      <c r="E454" s="272"/>
      <c r="F454" s="273"/>
      <c r="H454" s="247" t="s">
        <v>350</v>
      </c>
      <c r="I454" s="247"/>
      <c r="J454" s="247"/>
      <c r="K454" s="247"/>
      <c r="L454" s="247"/>
      <c r="M454" s="247"/>
    </row>
    <row r="455" spans="1:13" x14ac:dyDescent="0.2">
      <c r="A455" s="61"/>
      <c r="B455" s="54" t="s">
        <v>182</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7">D459</f>
        <v>0</v>
      </c>
      <c r="K456" s="4">
        <f t="shared" si="117"/>
        <v>4320000000</v>
      </c>
      <c r="L456" s="2">
        <f>SUM(I456:K456)</f>
        <v>4320000000</v>
      </c>
      <c r="M456" s="24">
        <f>(L456/$L$461)</f>
        <v>1</v>
      </c>
    </row>
    <row r="457" spans="1:13" x14ac:dyDescent="0.2">
      <c r="A457" s="61"/>
      <c r="B457" s="1" t="s">
        <v>194</v>
      </c>
      <c r="C457" s="2">
        <v>0</v>
      </c>
      <c r="D457" s="3"/>
      <c r="E457" s="2">
        <v>2880000000</v>
      </c>
      <c r="F457" s="4">
        <f>SUM(C457:E457)</f>
        <v>2880000000</v>
      </c>
      <c r="H457" s="3" t="s">
        <v>7</v>
      </c>
      <c r="I457" s="4"/>
      <c r="J457" s="2"/>
      <c r="K457" s="2"/>
      <c r="L457" s="2"/>
      <c r="M457" s="24">
        <f t="shared" ref="M457:M461" si="118">(L457/$L$461)</f>
        <v>0</v>
      </c>
    </row>
    <row r="458" spans="1:13" x14ac:dyDescent="0.2">
      <c r="A458" s="61"/>
      <c r="B458" s="1" t="s">
        <v>195</v>
      </c>
      <c r="C458" s="2">
        <v>0</v>
      </c>
      <c r="D458" s="3"/>
      <c r="E458" s="2">
        <v>1440000000</v>
      </c>
      <c r="F458" s="4">
        <f>SUM(C458:E458)</f>
        <v>1440000000</v>
      </c>
      <c r="H458" s="3" t="s">
        <v>8</v>
      </c>
      <c r="I458" s="4"/>
      <c r="J458" s="2"/>
      <c r="K458" s="2"/>
      <c r="L458" s="2"/>
      <c r="M458" s="24">
        <f t="shared" si="118"/>
        <v>0</v>
      </c>
    </row>
    <row r="459" spans="1:13" x14ac:dyDescent="0.2">
      <c r="A459" s="61"/>
      <c r="B459" s="3" t="s">
        <v>17</v>
      </c>
      <c r="C459" s="2">
        <f>SUM(C457:C458)</f>
        <v>0</v>
      </c>
      <c r="D459" s="2">
        <f t="shared" ref="D459:F459" si="119">SUM(D457:D458)</f>
        <v>0</v>
      </c>
      <c r="E459" s="2">
        <f t="shared" si="119"/>
        <v>4320000000</v>
      </c>
      <c r="F459" s="2">
        <f t="shared" si="119"/>
        <v>4320000000</v>
      </c>
      <c r="H459" s="3" t="s">
        <v>9</v>
      </c>
      <c r="I459" s="4"/>
      <c r="J459" s="2"/>
      <c r="K459" s="2"/>
      <c r="L459" s="2"/>
      <c r="M459" s="24">
        <f t="shared" si="118"/>
        <v>0</v>
      </c>
    </row>
    <row r="460" spans="1:13" x14ac:dyDescent="0.2">
      <c r="A460" s="61"/>
      <c r="B460" s="7"/>
      <c r="C460" s="11"/>
      <c r="D460" s="11"/>
      <c r="E460" s="11"/>
      <c r="F460" s="11"/>
      <c r="H460" s="3" t="s">
        <v>30</v>
      </c>
      <c r="I460" s="3"/>
      <c r="J460" s="2"/>
      <c r="K460" s="2"/>
      <c r="L460" s="2"/>
      <c r="M460" s="24">
        <f t="shared" si="118"/>
        <v>0</v>
      </c>
    </row>
    <row r="461" spans="1:13" x14ac:dyDescent="0.2">
      <c r="A461" s="61"/>
      <c r="B461" s="7"/>
      <c r="C461" s="11"/>
      <c r="D461" s="11"/>
      <c r="E461" s="11"/>
      <c r="F461" s="11"/>
      <c r="H461" s="3" t="s">
        <v>17</v>
      </c>
      <c r="I461" s="4">
        <f>SUM(I456:I460)</f>
        <v>0</v>
      </c>
      <c r="J461" s="4">
        <f>SUM(J456:J460)</f>
        <v>0</v>
      </c>
      <c r="K461" s="4"/>
      <c r="L461" s="4">
        <f>SUM(L456:L460)</f>
        <v>4320000000</v>
      </c>
      <c r="M461" s="24">
        <f t="shared" si="118"/>
        <v>1</v>
      </c>
    </row>
    <row r="462" spans="1:13" ht="11.25" customHeight="1" x14ac:dyDescent="0.2">
      <c r="A462" s="50"/>
      <c r="B462" s="29"/>
    </row>
    <row r="463" spans="1:13" x14ac:dyDescent="0.2">
      <c r="A463" s="234">
        <v>29</v>
      </c>
      <c r="B463" s="245" t="s">
        <v>443</v>
      </c>
      <c r="C463" s="245"/>
      <c r="D463" s="245"/>
      <c r="E463" s="245"/>
      <c r="F463" s="245"/>
      <c r="H463" s="245" t="s">
        <v>138</v>
      </c>
      <c r="I463" s="245"/>
      <c r="J463" s="245"/>
      <c r="K463" s="245"/>
      <c r="L463" s="245"/>
      <c r="M463" s="245"/>
    </row>
    <row r="464" spans="1:13" x14ac:dyDescent="0.2">
      <c r="A464" s="234"/>
      <c r="B464" s="242" t="s">
        <v>18</v>
      </c>
      <c r="C464" s="243" t="s">
        <v>0</v>
      </c>
      <c r="D464" s="243"/>
      <c r="E464" s="243"/>
      <c r="F464" s="242" t="s">
        <v>4</v>
      </c>
      <c r="H464" s="18" t="s">
        <v>5</v>
      </c>
      <c r="I464" s="17" t="s">
        <v>10</v>
      </c>
      <c r="J464" s="17" t="s">
        <v>20</v>
      </c>
      <c r="K464" s="17" t="s">
        <v>21</v>
      </c>
      <c r="L464" s="14" t="s">
        <v>17</v>
      </c>
      <c r="M464" s="15" t="s">
        <v>19</v>
      </c>
    </row>
    <row r="465" spans="1:13" x14ac:dyDescent="0.2">
      <c r="A465" s="234"/>
      <c r="B465" s="242"/>
      <c r="C465" s="16" t="s">
        <v>1</v>
      </c>
      <c r="D465" s="16" t="s">
        <v>2</v>
      </c>
      <c r="E465" s="16" t="s">
        <v>3</v>
      </c>
      <c r="F465" s="242"/>
      <c r="H465" s="3" t="s">
        <v>6</v>
      </c>
      <c r="I465" s="4">
        <v>880000000</v>
      </c>
      <c r="J465" s="2"/>
      <c r="K465" s="2"/>
      <c r="L465" s="2">
        <f>SUM(I465:K465)</f>
        <v>880000000</v>
      </c>
      <c r="M465" s="24">
        <f>(L465/$L$470)</f>
        <v>0.7857142857142857</v>
      </c>
    </row>
    <row r="466" spans="1:13" x14ac:dyDescent="0.2">
      <c r="A466" s="234"/>
      <c r="B466" s="8" t="s">
        <v>139</v>
      </c>
      <c r="C466" s="22">
        <v>50000000</v>
      </c>
      <c r="D466" s="3"/>
      <c r="E466" s="3"/>
      <c r="F466" s="2">
        <f>SUM(C466:E466)</f>
        <v>50000000</v>
      </c>
      <c r="H466" s="3" t="s">
        <v>7</v>
      </c>
      <c r="I466" s="4"/>
      <c r="J466" s="2"/>
      <c r="K466" s="2"/>
      <c r="L466" s="2"/>
      <c r="M466" s="24">
        <f>(L466/$L$470)</f>
        <v>0</v>
      </c>
    </row>
    <row r="467" spans="1:13" x14ac:dyDescent="0.2">
      <c r="A467" s="234"/>
      <c r="B467" s="8" t="s">
        <v>140</v>
      </c>
      <c r="C467" s="22">
        <v>800000000</v>
      </c>
      <c r="D467" s="3"/>
      <c r="E467" s="3"/>
      <c r="F467" s="2">
        <f t="shared" ref="F467:F470" si="120">SUM(C467:E467)</f>
        <v>800000000</v>
      </c>
      <c r="H467" s="3" t="s">
        <v>8</v>
      </c>
      <c r="I467" s="4">
        <v>200000000</v>
      </c>
      <c r="J467" s="2"/>
      <c r="K467" s="2"/>
      <c r="L467" s="2">
        <f t="shared" ref="L467:L468" si="121">SUM(I467:K467)</f>
        <v>200000000</v>
      </c>
      <c r="M467" s="24">
        <f>(L467/$L$470)</f>
        <v>0.17857142857142858</v>
      </c>
    </row>
    <row r="468" spans="1:13" ht="24.75" customHeight="1" x14ac:dyDescent="0.2">
      <c r="A468" s="234"/>
      <c r="B468" s="8" t="s">
        <v>141</v>
      </c>
      <c r="C468" s="22">
        <v>200000000</v>
      </c>
      <c r="D468" s="3"/>
      <c r="E468" s="3"/>
      <c r="F468" s="2">
        <f t="shared" si="120"/>
        <v>200000000</v>
      </c>
      <c r="H468" s="3" t="s">
        <v>9</v>
      </c>
      <c r="I468" s="4"/>
      <c r="J468" s="2">
        <v>40000000</v>
      </c>
      <c r="K468" s="2"/>
      <c r="L468" s="2">
        <f t="shared" si="121"/>
        <v>40000000</v>
      </c>
      <c r="M468" s="24">
        <f>(L468/$L$470)</f>
        <v>3.5714285714285712E-2</v>
      </c>
    </row>
    <row r="469" spans="1:13" x14ac:dyDescent="0.2">
      <c r="A469" s="234"/>
      <c r="B469" s="8" t="s">
        <v>142</v>
      </c>
      <c r="C469" s="22">
        <v>30000000</v>
      </c>
      <c r="D469" s="2"/>
      <c r="E469" s="3"/>
      <c r="F469" s="2">
        <f t="shared" si="120"/>
        <v>30000000</v>
      </c>
      <c r="H469" s="3" t="s">
        <v>30</v>
      </c>
      <c r="I469" s="3"/>
      <c r="J469" s="2"/>
      <c r="K469" s="2"/>
      <c r="L469" s="2"/>
      <c r="M469" s="24">
        <f>(L469/$L$470)</f>
        <v>0</v>
      </c>
    </row>
    <row r="470" spans="1:13" x14ac:dyDescent="0.2">
      <c r="A470" s="234"/>
      <c r="B470" s="9" t="s">
        <v>136</v>
      </c>
      <c r="C470" s="22"/>
      <c r="D470" s="2">
        <v>40000000</v>
      </c>
      <c r="E470" s="3"/>
      <c r="F470" s="2">
        <f t="shared" si="120"/>
        <v>40000000</v>
      </c>
      <c r="H470" s="3" t="s">
        <v>17</v>
      </c>
      <c r="I470" s="4">
        <f>SUM(I465:I469)</f>
        <v>1080000000</v>
      </c>
      <c r="J470" s="4">
        <f>SUM(J465:J469)</f>
        <v>40000000</v>
      </c>
      <c r="K470" s="4"/>
      <c r="L470" s="4">
        <f>SUM(L465:L469)</f>
        <v>1120000000</v>
      </c>
      <c r="M470" s="24">
        <f>SUM(M465:M469)</f>
        <v>1</v>
      </c>
    </row>
    <row r="471" spans="1:13" x14ac:dyDescent="0.2">
      <c r="A471" s="234"/>
      <c r="B471" s="3" t="s">
        <v>17</v>
      </c>
      <c r="C471" s="23">
        <f>SUM(C466:C470)</f>
        <v>1080000000</v>
      </c>
      <c r="D471" s="23">
        <f>SUM(D466:D470)</f>
        <v>40000000</v>
      </c>
      <c r="E471" s="23"/>
      <c r="F471" s="23">
        <f>SUM(F466:F470)</f>
        <v>1120000000</v>
      </c>
      <c r="L471" s="19"/>
    </row>
    <row r="474" spans="1:13" x14ac:dyDescent="0.2">
      <c r="A474" s="254" t="s">
        <v>351</v>
      </c>
      <c r="B474" s="253" t="s">
        <v>442</v>
      </c>
      <c r="C474" s="253"/>
      <c r="D474" s="253"/>
      <c r="E474" s="253"/>
      <c r="F474" s="253"/>
      <c r="H474" s="253" t="s">
        <v>163</v>
      </c>
      <c r="I474" s="253"/>
      <c r="J474" s="253"/>
      <c r="K474" s="253"/>
      <c r="L474" s="253"/>
      <c r="M474" s="253"/>
    </row>
    <row r="475" spans="1:13" x14ac:dyDescent="0.2">
      <c r="A475" s="254"/>
      <c r="B475" s="242" t="s">
        <v>18</v>
      </c>
      <c r="C475" s="243" t="s">
        <v>0</v>
      </c>
      <c r="D475" s="243"/>
      <c r="E475" s="243"/>
      <c r="F475" s="242" t="s">
        <v>4</v>
      </c>
      <c r="H475" s="46" t="s">
        <v>5</v>
      </c>
      <c r="I475" s="45" t="s">
        <v>10</v>
      </c>
      <c r="J475" s="45" t="s">
        <v>20</v>
      </c>
      <c r="K475" s="45" t="s">
        <v>21</v>
      </c>
      <c r="L475" s="14" t="s">
        <v>17</v>
      </c>
      <c r="M475" s="15" t="s">
        <v>19</v>
      </c>
    </row>
    <row r="476" spans="1:13" x14ac:dyDescent="0.2">
      <c r="A476" s="254"/>
      <c r="B476" s="242"/>
      <c r="C476" s="16" t="s">
        <v>1</v>
      </c>
      <c r="D476" s="16" t="s">
        <v>2</v>
      </c>
      <c r="E476" s="16" t="s">
        <v>3</v>
      </c>
      <c r="F476" s="242"/>
      <c r="H476" s="3" t="s">
        <v>6</v>
      </c>
      <c r="I476" s="4">
        <v>0</v>
      </c>
      <c r="J476" s="2">
        <v>85250000</v>
      </c>
      <c r="K476" s="2"/>
      <c r="L476" s="2">
        <f>SUM(I476:K476)</f>
        <v>85250000</v>
      </c>
      <c r="M476" s="24">
        <f>(L476/$L$481)</f>
        <v>0.28416666666666668</v>
      </c>
    </row>
    <row r="477" spans="1:13" x14ac:dyDescent="0.2">
      <c r="A477" s="254"/>
      <c r="B477" s="8" t="s">
        <v>145</v>
      </c>
      <c r="C477" s="22">
        <v>6000000</v>
      </c>
      <c r="D477" s="3"/>
      <c r="E477" s="3"/>
      <c r="F477" s="2">
        <f>SUM(C477:E477)</f>
        <v>6000000</v>
      </c>
      <c r="H477" s="3" t="s">
        <v>7</v>
      </c>
      <c r="I477" s="4">
        <v>0</v>
      </c>
      <c r="J477" s="2"/>
      <c r="K477" s="2"/>
      <c r="L477" s="2"/>
      <c r="M477" s="24">
        <f t="shared" ref="M477:M481" si="122">(L477/$L$481)</f>
        <v>0</v>
      </c>
    </row>
    <row r="478" spans="1:13" s="49" customFormat="1" ht="27.75" customHeight="1" x14ac:dyDescent="0.2">
      <c r="A478" s="254"/>
      <c r="B478" s="8" t="s">
        <v>158</v>
      </c>
      <c r="C478" s="47">
        <v>900000</v>
      </c>
      <c r="D478" s="9"/>
      <c r="E478" s="9"/>
      <c r="F478" s="48">
        <f t="shared" ref="F478:F482" si="123">SUM(C478:E478)</f>
        <v>900000</v>
      </c>
      <c r="H478" s="3" t="s">
        <v>8</v>
      </c>
      <c r="I478" s="4">
        <v>214750000</v>
      </c>
      <c r="J478" s="2"/>
      <c r="K478" s="2"/>
      <c r="L478" s="2">
        <f>SUM(I478:K478)</f>
        <v>214750000</v>
      </c>
      <c r="M478" s="24">
        <f t="shared" si="122"/>
        <v>0.71583333333333332</v>
      </c>
    </row>
    <row r="479" spans="1:13" x14ac:dyDescent="0.2">
      <c r="A479" s="254"/>
      <c r="B479" s="8" t="s">
        <v>159</v>
      </c>
      <c r="C479" s="22">
        <v>207850000</v>
      </c>
      <c r="D479" s="3"/>
      <c r="E479" s="3"/>
      <c r="F479" s="2">
        <f t="shared" si="123"/>
        <v>207850000</v>
      </c>
      <c r="H479" s="3" t="s">
        <v>9</v>
      </c>
      <c r="I479" s="4"/>
      <c r="J479" s="2"/>
      <c r="K479" s="2"/>
      <c r="L479" s="2"/>
      <c r="M479" s="24">
        <f t="shared" si="122"/>
        <v>0</v>
      </c>
    </row>
    <row r="480" spans="1:13" x14ac:dyDescent="0.2">
      <c r="A480" s="254"/>
      <c r="B480" s="8" t="s">
        <v>148</v>
      </c>
      <c r="C480" s="22">
        <v>18000000</v>
      </c>
      <c r="D480" s="2"/>
      <c r="E480" s="3"/>
      <c r="F480" s="2">
        <f t="shared" si="123"/>
        <v>18000000</v>
      </c>
      <c r="H480" s="3" t="s">
        <v>30</v>
      </c>
      <c r="I480" s="3"/>
      <c r="J480" s="2"/>
      <c r="K480" s="2"/>
      <c r="L480" s="2"/>
      <c r="M480" s="24">
        <f t="shared" si="122"/>
        <v>0</v>
      </c>
    </row>
    <row r="481" spans="1:13" ht="22.5" x14ac:dyDescent="0.2">
      <c r="A481" s="254"/>
      <c r="B481" s="9" t="s">
        <v>160</v>
      </c>
      <c r="C481" s="22">
        <v>20400000</v>
      </c>
      <c r="D481" s="2"/>
      <c r="E481" s="3"/>
      <c r="F481" s="2">
        <f t="shared" si="123"/>
        <v>20400000</v>
      </c>
      <c r="H481" s="3" t="s">
        <v>17</v>
      </c>
      <c r="I481" s="4">
        <f>SUM(I476:I480)</f>
        <v>214750000</v>
      </c>
      <c r="J481" s="4">
        <f>SUM(J476:J480)</f>
        <v>85250000</v>
      </c>
      <c r="K481" s="4"/>
      <c r="L481" s="4">
        <f>SUM(L476:L480)</f>
        <v>300000000</v>
      </c>
      <c r="M481" s="24">
        <f t="shared" si="122"/>
        <v>1</v>
      </c>
    </row>
    <row r="482" spans="1:13" x14ac:dyDescent="0.2">
      <c r="A482" s="254"/>
      <c r="B482" s="9" t="s">
        <v>161</v>
      </c>
      <c r="C482" s="22">
        <v>4500000</v>
      </c>
      <c r="D482" s="2"/>
      <c r="E482" s="3"/>
      <c r="F482" s="2">
        <f t="shared" si="123"/>
        <v>4500000</v>
      </c>
    </row>
    <row r="483" spans="1:13" x14ac:dyDescent="0.2">
      <c r="A483" s="254"/>
      <c r="B483" s="9" t="s">
        <v>162</v>
      </c>
      <c r="C483" s="3">
        <v>0</v>
      </c>
      <c r="D483" s="22">
        <v>14700000</v>
      </c>
      <c r="E483" s="3"/>
      <c r="F483" s="2">
        <f>SUM(D483:E483)</f>
        <v>14700000</v>
      </c>
    </row>
    <row r="484" spans="1:13" x14ac:dyDescent="0.2">
      <c r="A484" s="254"/>
      <c r="B484" s="9" t="s">
        <v>153</v>
      </c>
      <c r="C484" s="3">
        <v>0</v>
      </c>
      <c r="D484" s="22">
        <v>27650000</v>
      </c>
      <c r="E484" s="3"/>
      <c r="F484" s="2">
        <f>SUM(D484:E484)</f>
        <v>27650000</v>
      </c>
    </row>
    <row r="485" spans="1:13" x14ac:dyDescent="0.2">
      <c r="A485" s="254"/>
      <c r="B485" s="3" t="s">
        <v>17</v>
      </c>
      <c r="C485" s="23">
        <f>SUM(C477:C484)</f>
        <v>257650000</v>
      </c>
      <c r="D485" s="23">
        <f>SUM(D477:D484)</f>
        <v>42350000</v>
      </c>
      <c r="E485" s="23"/>
      <c r="F485" s="23">
        <f>SUM(F477:F484)</f>
        <v>300000000</v>
      </c>
    </row>
    <row r="486" spans="1:13" x14ac:dyDescent="0.2">
      <c r="A486" s="50"/>
    </row>
    <row r="487" spans="1:13" x14ac:dyDescent="0.2">
      <c r="A487" s="73"/>
      <c r="B487" s="29"/>
    </row>
    <row r="488" spans="1:13" x14ac:dyDescent="0.2">
      <c r="A488" s="233" t="s">
        <v>477</v>
      </c>
      <c r="B488" s="274" t="s">
        <v>466</v>
      </c>
      <c r="C488" s="274"/>
      <c r="D488" s="274"/>
      <c r="E488" s="274"/>
      <c r="F488" s="274"/>
      <c r="H488" s="274" t="s">
        <v>473</v>
      </c>
      <c r="I488" s="274"/>
      <c r="J488" s="274"/>
      <c r="K488" s="274"/>
      <c r="L488" s="274"/>
      <c r="M488" s="274"/>
    </row>
    <row r="489" spans="1:13" x14ac:dyDescent="0.2">
      <c r="A489" s="233"/>
      <c r="B489" s="242" t="s">
        <v>18</v>
      </c>
      <c r="C489" s="243" t="s">
        <v>0</v>
      </c>
      <c r="D489" s="243"/>
      <c r="E489" s="243"/>
      <c r="F489" s="242" t="s">
        <v>4</v>
      </c>
      <c r="H489" s="191" t="s">
        <v>5</v>
      </c>
      <c r="I489" s="190" t="s">
        <v>10</v>
      </c>
      <c r="J489" s="190" t="s">
        <v>20</v>
      </c>
      <c r="K489" s="190" t="s">
        <v>21</v>
      </c>
      <c r="L489" s="14" t="s">
        <v>17</v>
      </c>
      <c r="M489" s="15" t="s">
        <v>19</v>
      </c>
    </row>
    <row r="490" spans="1:13" x14ac:dyDescent="0.2">
      <c r="A490" s="233"/>
      <c r="B490" s="242"/>
      <c r="C490" s="16" t="s">
        <v>1</v>
      </c>
      <c r="D490" s="16" t="s">
        <v>2</v>
      </c>
      <c r="E490" s="16" t="s">
        <v>3</v>
      </c>
      <c r="F490" s="242"/>
      <c r="H490" s="3" t="s">
        <v>6</v>
      </c>
      <c r="I490" s="4">
        <v>100500000</v>
      </c>
      <c r="J490" s="2">
        <v>59500000</v>
      </c>
      <c r="K490" s="2"/>
      <c r="L490" s="2">
        <f>SUM(I490:K490)</f>
        <v>160000000</v>
      </c>
      <c r="M490" s="24">
        <f>(L490/$L$495)</f>
        <v>0.42666666666666669</v>
      </c>
    </row>
    <row r="491" spans="1:13" x14ac:dyDescent="0.2">
      <c r="A491" s="233"/>
      <c r="B491" s="8" t="s">
        <v>145</v>
      </c>
      <c r="C491" s="22">
        <v>6000000</v>
      </c>
      <c r="D491" s="3"/>
      <c r="E491" s="3"/>
      <c r="F491" s="2">
        <f>SUM(C491:E491)</f>
        <v>6000000</v>
      </c>
      <c r="H491" s="3" t="s">
        <v>7</v>
      </c>
      <c r="I491" s="4"/>
      <c r="J491" s="2"/>
      <c r="K491" s="2"/>
      <c r="L491" s="2"/>
      <c r="M491" s="24">
        <f t="shared" ref="M491:M495" si="124">(L491/$L$495)</f>
        <v>0</v>
      </c>
    </row>
    <row r="492" spans="1:13" ht="22.5" x14ac:dyDescent="0.2">
      <c r="A492" s="233"/>
      <c r="B492" s="8" t="s">
        <v>468</v>
      </c>
      <c r="C492" s="47">
        <v>105000000</v>
      </c>
      <c r="D492" s="9"/>
      <c r="E492" s="9"/>
      <c r="F492" s="2">
        <f t="shared" ref="F492:F498" si="125">SUM(C492:E492)</f>
        <v>105000000</v>
      </c>
      <c r="H492" s="3" t="s">
        <v>8</v>
      </c>
      <c r="I492" s="4">
        <v>215000000</v>
      </c>
      <c r="J492" s="2"/>
      <c r="K492" s="2"/>
      <c r="L492" s="2">
        <f>SUM(I492:K492)</f>
        <v>215000000</v>
      </c>
      <c r="M492" s="24">
        <f t="shared" si="124"/>
        <v>0.57333333333333336</v>
      </c>
    </row>
    <row r="493" spans="1:13" ht="22.5" x14ac:dyDescent="0.2">
      <c r="A493" s="233"/>
      <c r="B493" s="8" t="s">
        <v>469</v>
      </c>
      <c r="C493" s="22">
        <v>156000000</v>
      </c>
      <c r="D493" s="3"/>
      <c r="E493" s="3"/>
      <c r="F493" s="2">
        <f t="shared" si="125"/>
        <v>156000000</v>
      </c>
      <c r="H493" s="3" t="s">
        <v>9</v>
      </c>
      <c r="I493" s="4"/>
      <c r="J493" s="2"/>
      <c r="K493" s="2"/>
      <c r="L493" s="2"/>
      <c r="M493" s="24">
        <f t="shared" si="124"/>
        <v>0</v>
      </c>
    </row>
    <row r="494" spans="1:13" x14ac:dyDescent="0.2">
      <c r="A494" s="233"/>
      <c r="B494" s="8" t="s">
        <v>148</v>
      </c>
      <c r="C494" s="22">
        <v>8000000</v>
      </c>
      <c r="D494" s="2"/>
      <c r="E494" s="3"/>
      <c r="F494" s="2">
        <f t="shared" si="125"/>
        <v>8000000</v>
      </c>
      <c r="H494" s="3" t="s">
        <v>30</v>
      </c>
      <c r="I494" s="3"/>
      <c r="J494" s="2"/>
      <c r="K494" s="2"/>
      <c r="L494" s="2"/>
      <c r="M494" s="24">
        <f t="shared" si="124"/>
        <v>0</v>
      </c>
    </row>
    <row r="495" spans="1:13" ht="22.5" x14ac:dyDescent="0.2">
      <c r="A495" s="233"/>
      <c r="B495" s="9" t="s">
        <v>470</v>
      </c>
      <c r="C495" s="22">
        <v>31500000</v>
      </c>
      <c r="D495" s="2"/>
      <c r="E495" s="3"/>
      <c r="F495" s="2">
        <f t="shared" si="125"/>
        <v>31500000</v>
      </c>
      <c r="H495" s="3" t="s">
        <v>17</v>
      </c>
      <c r="I495" s="4">
        <f>SUM(I490:I494)</f>
        <v>315500000</v>
      </c>
      <c r="J495" s="4">
        <f>SUM(J490:J494)</f>
        <v>59500000</v>
      </c>
      <c r="K495" s="4"/>
      <c r="L495" s="4">
        <f>SUM(L490:L494)</f>
        <v>375000000</v>
      </c>
      <c r="M495" s="24">
        <f t="shared" si="124"/>
        <v>1</v>
      </c>
    </row>
    <row r="496" spans="1:13" ht="22.5" x14ac:dyDescent="0.2">
      <c r="A496" s="233"/>
      <c r="B496" s="9" t="s">
        <v>471</v>
      </c>
      <c r="D496" s="22">
        <v>50000000</v>
      </c>
      <c r="E496" s="3"/>
      <c r="F496" s="2">
        <f t="shared" si="125"/>
        <v>50000000</v>
      </c>
    </row>
    <row r="497" spans="1:6" x14ac:dyDescent="0.2">
      <c r="A497" s="233"/>
      <c r="B497" s="9" t="s">
        <v>472</v>
      </c>
      <c r="C497" s="22">
        <v>9000000</v>
      </c>
      <c r="D497" s="22"/>
      <c r="E497" s="3"/>
      <c r="F497" s="2">
        <f t="shared" si="125"/>
        <v>9000000</v>
      </c>
    </row>
    <row r="498" spans="1:6" x14ac:dyDescent="0.2">
      <c r="A498" s="233"/>
      <c r="B498" s="9" t="s">
        <v>153</v>
      </c>
      <c r="D498" s="22">
        <v>9500000</v>
      </c>
      <c r="E498" s="3"/>
      <c r="F498" s="2">
        <f t="shared" si="125"/>
        <v>9500000</v>
      </c>
    </row>
    <row r="499" spans="1:6" x14ac:dyDescent="0.2">
      <c r="A499" s="233"/>
      <c r="B499" s="3" t="s">
        <v>17</v>
      </c>
      <c r="C499" s="23">
        <f>SUM(C491:C498)</f>
        <v>315500000</v>
      </c>
      <c r="D499" s="23">
        <f>SUM(D491:D498)</f>
        <v>59500000</v>
      </c>
      <c r="E499" s="23"/>
      <c r="F499" s="23">
        <f>SUM(F491:F498)</f>
        <v>375000000</v>
      </c>
    </row>
    <row r="500" spans="1:6" x14ac:dyDescent="0.2">
      <c r="A500" s="59"/>
    </row>
  </sheetData>
  <mergeCells count="226">
    <mergeCell ref="B489:B490"/>
    <mergeCell ref="C489:E489"/>
    <mergeCell ref="F489:F490"/>
    <mergeCell ref="H488:M488"/>
    <mergeCell ref="B353:F353"/>
    <mergeCell ref="H353:M353"/>
    <mergeCell ref="B354:B355"/>
    <mergeCell ref="C354:E354"/>
    <mergeCell ref="F354:F355"/>
    <mergeCell ref="B369:F369"/>
    <mergeCell ref="B370:B371"/>
    <mergeCell ref="C370:E370"/>
    <mergeCell ref="F370:F371"/>
    <mergeCell ref="B416:F416"/>
    <mergeCell ref="B415:C415"/>
    <mergeCell ref="B454:F454"/>
    <mergeCell ref="C475:E475"/>
    <mergeCell ref="F475:F476"/>
    <mergeCell ref="B488:F488"/>
    <mergeCell ref="B425:F425"/>
    <mergeCell ref="B426:B427"/>
    <mergeCell ref="C426:E426"/>
    <mergeCell ref="F426:F427"/>
    <mergeCell ref="B215:F215"/>
    <mergeCell ref="H232:M232"/>
    <mergeCell ref="B233:F233"/>
    <mergeCell ref="B234:B235"/>
    <mergeCell ref="C234:E234"/>
    <mergeCell ref="B168:F168"/>
    <mergeCell ref="B147:F147"/>
    <mergeCell ref="B290:B291"/>
    <mergeCell ref="C290:E290"/>
    <mergeCell ref="F290:F291"/>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178:E178"/>
    <mergeCell ref="H306:M306"/>
    <mergeCell ref="H125:M125"/>
    <mergeCell ref="B126:B127"/>
    <mergeCell ref="C126:E126"/>
    <mergeCell ref="F126:F127"/>
    <mergeCell ref="B116:F116"/>
    <mergeCell ref="B117:B118"/>
    <mergeCell ref="C117:E117"/>
    <mergeCell ref="F117:F118"/>
    <mergeCell ref="C269:E269"/>
    <mergeCell ref="F269:F270"/>
    <mergeCell ref="H136:M136"/>
    <mergeCell ref="B137:B138"/>
    <mergeCell ref="C137:E137"/>
    <mergeCell ref="F137:F138"/>
    <mergeCell ref="H242:M242"/>
    <mergeCell ref="B190:F190"/>
    <mergeCell ref="F234:F235"/>
    <mergeCell ref="H215:M215"/>
    <mergeCell ref="B216:B217"/>
    <mergeCell ref="C216:E216"/>
    <mergeCell ref="B177:F177"/>
    <mergeCell ref="H177:M177"/>
    <mergeCell ref="B178:B179"/>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H454:M454"/>
    <mergeCell ref="H405:M405"/>
    <mergeCell ref="B289:F289"/>
    <mergeCell ref="H289:M289"/>
    <mergeCell ref="A159:A163"/>
    <mergeCell ref="C148:E148"/>
    <mergeCell ref="F148:F149"/>
    <mergeCell ref="B159:F159"/>
    <mergeCell ref="H147:M147"/>
    <mergeCell ref="B148:B149"/>
    <mergeCell ref="H105:M105"/>
    <mergeCell ref="B106:B107"/>
    <mergeCell ref="C106:E106"/>
    <mergeCell ref="B160:B161"/>
    <mergeCell ref="C160:E160"/>
    <mergeCell ref="F160:F161"/>
    <mergeCell ref="H115:M115"/>
    <mergeCell ref="C99:E99"/>
    <mergeCell ref="F99:F100"/>
    <mergeCell ref="H77:M77"/>
    <mergeCell ref="B78:B79"/>
    <mergeCell ref="C78:E78"/>
    <mergeCell ref="F78:F79"/>
    <mergeCell ref="B88:B89"/>
    <mergeCell ref="A43:A52"/>
    <mergeCell ref="B43:F43"/>
    <mergeCell ref="H43:M43"/>
    <mergeCell ref="B44:B45"/>
    <mergeCell ref="C44:E44"/>
    <mergeCell ref="F44:F45"/>
    <mergeCell ref="B65:F65"/>
    <mergeCell ref="B66:B67"/>
    <mergeCell ref="C66:E66"/>
    <mergeCell ref="F66:F67"/>
    <mergeCell ref="F88:F89"/>
    <mergeCell ref="B87:F87"/>
    <mergeCell ref="C88:E88"/>
    <mergeCell ref="H97:M97"/>
    <mergeCell ref="B98:F98"/>
    <mergeCell ref="H204:M204"/>
    <mergeCell ref="F178:F179"/>
    <mergeCell ref="H190:M190"/>
    <mergeCell ref="H168:M168"/>
    <mergeCell ref="A425:A437"/>
    <mergeCell ref="A87:A95"/>
    <mergeCell ref="A77:A84"/>
    <mergeCell ref="A105:A112"/>
    <mergeCell ref="A204:A211"/>
    <mergeCell ref="A147:A156"/>
    <mergeCell ref="A190:A201"/>
    <mergeCell ref="A215:A229"/>
    <mergeCell ref="A242:A250"/>
    <mergeCell ref="A405:A413"/>
    <mergeCell ref="A136:A144"/>
    <mergeCell ref="A177:A187"/>
    <mergeCell ref="A253:A264"/>
    <mergeCell ref="A268:A276"/>
    <mergeCell ref="B405:F405"/>
    <mergeCell ref="B406:B407"/>
    <mergeCell ref="C406:E406"/>
    <mergeCell ref="F406:F407"/>
    <mergeCell ref="B307:B308"/>
    <mergeCell ref="B339:F339"/>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A32:A40"/>
    <mergeCell ref="B340:B341"/>
    <mergeCell ref="C340:E340"/>
    <mergeCell ref="F340:F341"/>
    <mergeCell ref="F323:F324"/>
    <mergeCell ref="F243:F244"/>
    <mergeCell ref="B5:F5"/>
    <mergeCell ref="B6:B7"/>
    <mergeCell ref="C6:E6"/>
    <mergeCell ref="F6:F7"/>
    <mergeCell ref="B24:F24"/>
    <mergeCell ref="B25:B26"/>
    <mergeCell ref="C25:E25"/>
    <mergeCell ref="F25:F26"/>
    <mergeCell ref="B32:F32"/>
    <mergeCell ref="B77:F77"/>
    <mergeCell ref="B191:B192"/>
    <mergeCell ref="C191:E191"/>
    <mergeCell ref="F191:F192"/>
    <mergeCell ref="B242:F242"/>
    <mergeCell ref="B125:F125"/>
    <mergeCell ref="F106:F107"/>
    <mergeCell ref="B105:F105"/>
    <mergeCell ref="B136:F136"/>
    <mergeCell ref="B99:B100"/>
    <mergeCell ref="A488:A499"/>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204:F204"/>
    <mergeCell ref="H32:M32"/>
    <mergeCell ref="A55:A62"/>
    <mergeCell ref="A125:A133"/>
    <mergeCell ref="H24:M24"/>
    <mergeCell ref="H65:M65"/>
    <mergeCell ref="B243:B244"/>
    <mergeCell ref="C243:E24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6"/>
  <sheetViews>
    <sheetView topLeftCell="C1" zoomScale="85" zoomScaleNormal="85" workbookViewId="0">
      <selection activeCell="M13" sqref="M13"/>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78" t="s">
        <v>206</v>
      </c>
      <c r="C2" s="277" t="s">
        <v>0</v>
      </c>
      <c r="D2" s="277"/>
      <c r="E2" s="277"/>
      <c r="F2" s="280" t="s">
        <v>4</v>
      </c>
      <c r="I2" s="276" t="s">
        <v>607</v>
      </c>
      <c r="J2" s="276"/>
      <c r="K2" s="276"/>
      <c r="L2" s="276"/>
      <c r="M2" s="276"/>
      <c r="N2" s="276"/>
    </row>
    <row r="3" spans="2:14" ht="30" x14ac:dyDescent="0.25">
      <c r="B3" s="279"/>
      <c r="C3" s="93" t="s">
        <v>1</v>
      </c>
      <c r="D3" s="93" t="s">
        <v>2</v>
      </c>
      <c r="E3" s="93" t="s">
        <v>3</v>
      </c>
      <c r="F3" s="280"/>
      <c r="I3" s="98" t="s">
        <v>5</v>
      </c>
      <c r="J3" s="99" t="s">
        <v>10</v>
      </c>
      <c r="K3" s="99" t="s">
        <v>20</v>
      </c>
      <c r="L3" s="99" t="s">
        <v>21</v>
      </c>
      <c r="M3" s="99" t="s">
        <v>17</v>
      </c>
      <c r="N3" s="98" t="s">
        <v>19</v>
      </c>
    </row>
    <row r="4" spans="2:14" ht="30" x14ac:dyDescent="0.25">
      <c r="B4" s="89" t="str">
        <f>'Tablas Río Gaira'!B5:F5</f>
        <v>A. Programa de Fortalecimiento de la coordinación interinstitucional para la educación ambiental</v>
      </c>
      <c r="C4" s="91">
        <f>'Tablas Río Gaira'!C9</f>
        <v>0</v>
      </c>
      <c r="D4" s="91">
        <f>'Tablas Río Gaira'!D9</f>
        <v>0</v>
      </c>
      <c r="E4" s="91">
        <f>'Tablas Río Gaira'!E9</f>
        <v>192000000</v>
      </c>
      <c r="F4" s="91">
        <f>'Tablas Río Gaira'!F9</f>
        <v>192000000</v>
      </c>
      <c r="G4" s="92"/>
      <c r="I4" s="94" t="s">
        <v>6</v>
      </c>
      <c r="J4" s="95">
        <f>'Tablas Río Gaira'!I6+'Tablas Río Gaira'!I15+'Tablas Río Gaira'!I26+'Tablas Río Gaira'!I34+'Tablas Río Gaira'!I45+'Tablas Río Gaira'!I57+'Tablas Río Gaira'!I67+'Tablas Río Gaira'!I79+'Tablas Río Gaira'!I89+'Tablas Río Gaira'!I99+'Tablas Río Gaira'!I107+'Tablas Río Gaira'!I117+'Tablas Río Gaira'!I127+'Tablas Río Gaira'!I138+'Tablas Río Gaira'!I149+'Tablas Río Gaira'!I161+'Tablas Río Gaira'!I170+'Tablas Río Gaira'!I179+'Tablas Río Gaira'!I192+'Tablas Río Gaira'!I206+'Tablas Río Gaira'!I217+'Tablas Río Gaira'!I234+'Tablas Río Gaira'!I244+'Tablas Río Gaira'!I255+'Tablas Río Gaira'!I270+'Tablas Río Gaira'!I281+'Tablas Río Gaira'!I291+'Tablas Río Gaira'!I308+'Tablas Río Gaira'!I324+'Tablas Río Gaira'!I341+'Tablas Río Gaira'!I355+'Tablas Río Gaira'!I370+'Tablas Río Gaira'!I380+'Tablas Río Gaira'!I395+'Tablas Río Gaira'!I407+'Tablas Río Gaira'!I418+'Tablas Río Gaira'!I427+'Tablas Río Gaira'!I441+'Tablas Río Gaira'!I456+'Tablas Río Gaira'!I465+'Tablas Río Gaira'!I476+'Tablas Río Gaira'!I490</f>
        <v>22931861000</v>
      </c>
      <c r="K4" s="95">
        <f>'Tablas Río Gaira'!J6+'Tablas Río Gaira'!J15+'Tablas Río Gaira'!J26+'Tablas Río Gaira'!J34+'Tablas Río Gaira'!J45+'Tablas Río Gaira'!J57+'Tablas Río Gaira'!J67+'Tablas Río Gaira'!J79+'Tablas Río Gaira'!J89+'Tablas Río Gaira'!J99+'Tablas Río Gaira'!J107+'Tablas Río Gaira'!J117+'Tablas Río Gaira'!J127+'Tablas Río Gaira'!J138+'Tablas Río Gaira'!J149+'Tablas Río Gaira'!J161+'Tablas Río Gaira'!J170+'Tablas Río Gaira'!J179+'Tablas Río Gaira'!J192+'Tablas Río Gaira'!J206+'Tablas Río Gaira'!J217+'Tablas Río Gaira'!J234+'Tablas Río Gaira'!J244+'Tablas Río Gaira'!J255+'Tablas Río Gaira'!J270+'Tablas Río Gaira'!J281+'Tablas Río Gaira'!J291+'Tablas Río Gaira'!J308+'Tablas Río Gaira'!J324+'Tablas Río Gaira'!J341+'Tablas Río Gaira'!J355+'Tablas Río Gaira'!J370+'Tablas Río Gaira'!J380+'Tablas Río Gaira'!J395+'Tablas Río Gaira'!J407+'Tablas Río Gaira'!J418+'Tablas Río Gaira'!J427+'Tablas Río Gaira'!J441+'Tablas Río Gaira'!J456+'Tablas Río Gaira'!J465+'Tablas Río Gaira'!J476+'Tablas Río Gaira'!J490</f>
        <v>9617971000</v>
      </c>
      <c r="L4" s="95">
        <f>'Tablas Río Gaira'!K6+'Tablas Río Gaira'!K15+'Tablas Río Gaira'!K26+'Tablas Río Gaira'!K34+'Tablas Río Gaira'!K45+'Tablas Río Gaira'!K57+'Tablas Río Gaira'!K67+'Tablas Río Gaira'!K79+'Tablas Río Gaira'!K89+'Tablas Río Gaira'!K99+'Tablas Río Gaira'!K107+'Tablas Río Gaira'!K117+'Tablas Río Gaira'!K127+'Tablas Río Gaira'!K138+'Tablas Río Gaira'!K149+'Tablas Río Gaira'!K161+'Tablas Río Gaira'!K170+'Tablas Río Gaira'!K179+'Tablas Río Gaira'!K192+'Tablas Río Gaira'!K206+'Tablas Río Gaira'!K217+'Tablas Río Gaira'!K234+'Tablas Río Gaira'!K244+'Tablas Río Gaira'!K255+'Tablas Río Gaira'!K270+'Tablas Río Gaira'!K281+'Tablas Río Gaira'!K291+'Tablas Río Gaira'!K308+'Tablas Río Gaira'!K324+'Tablas Río Gaira'!K341+'Tablas Río Gaira'!K355+'Tablas Río Gaira'!K370+'Tablas Río Gaira'!K380+'Tablas Río Gaira'!K395+'Tablas Río Gaira'!K407+'Tablas Río Gaira'!K418+'Tablas Río Gaira'!K427+'Tablas Río Gaira'!K441+'Tablas Río Gaira'!K456+'Tablas Río Gaira'!K465+'Tablas Río Gaira'!K476+'Tablas Río Gaira'!K490</f>
        <v>21915868700</v>
      </c>
      <c r="M4" s="95">
        <f>'Tablas Río Gaira'!L6+'Tablas Río Gaira'!L15+'Tablas Río Gaira'!L26+'Tablas Río Gaira'!L34+'Tablas Río Gaira'!L45+'Tablas Río Gaira'!L57+'Tablas Río Gaira'!L67+'Tablas Río Gaira'!L79+'Tablas Río Gaira'!L89+'Tablas Río Gaira'!L99+'Tablas Río Gaira'!L107+'Tablas Río Gaira'!L117+'Tablas Río Gaira'!L127+'Tablas Río Gaira'!L138+'Tablas Río Gaira'!L149+'Tablas Río Gaira'!L161+'Tablas Río Gaira'!L170+'Tablas Río Gaira'!L179+'Tablas Río Gaira'!L192+'Tablas Río Gaira'!L206+'Tablas Río Gaira'!L217+'Tablas Río Gaira'!L234+'Tablas Río Gaira'!L244+'Tablas Río Gaira'!L255+'Tablas Río Gaira'!L270+'Tablas Río Gaira'!L281+'Tablas Río Gaira'!L291+'Tablas Río Gaira'!L308+'Tablas Río Gaira'!L324+'Tablas Río Gaira'!L341+'Tablas Río Gaira'!L355+'Tablas Río Gaira'!L370+'Tablas Río Gaira'!L380+'Tablas Río Gaira'!L395+'Tablas Río Gaira'!L407+'Tablas Río Gaira'!L418+'Tablas Río Gaira'!L427+'Tablas Río Gaira'!L441+'Tablas Río Gaira'!L456+'Tablas Río Gaira'!L465+'Tablas Río Gaira'!L476+'Tablas Río Gaira'!L490</f>
        <v>54465700700</v>
      </c>
      <c r="N4" s="97">
        <f>M4/$M$9</f>
        <v>0.71138687901588094</v>
      </c>
    </row>
    <row r="5" spans="2:14" x14ac:dyDescent="0.25">
      <c r="B5" s="89" t="str">
        <f>'Tablas Río Gaira'!B13:F13</f>
        <v>Proyecto de Articulación interinstitucional para educación ambiental. 2 años</v>
      </c>
      <c r="C5" s="90">
        <f>'Tablas Río Gaira'!C21</f>
        <v>300000000</v>
      </c>
      <c r="D5" s="90">
        <f>'Tablas Río Gaira'!D21</f>
        <v>0</v>
      </c>
      <c r="E5" s="90">
        <f>'Tablas Río Gaira'!E21</f>
        <v>0</v>
      </c>
      <c r="F5" s="90">
        <f>'Tablas Río Gaira'!F21</f>
        <v>300000000</v>
      </c>
      <c r="I5" s="94" t="s">
        <v>7</v>
      </c>
      <c r="J5" s="95">
        <f>'Tablas Río Gaira'!I7+'Tablas Río Gaira'!I16+'Tablas Río Gaira'!I27+'Tablas Río Gaira'!I35+'Tablas Río Gaira'!I46+'Tablas Río Gaira'!I58+'Tablas Río Gaira'!I68+'Tablas Río Gaira'!I80+'Tablas Río Gaira'!I90+'Tablas Río Gaira'!I100+'Tablas Río Gaira'!I108+'Tablas Río Gaira'!I118+'Tablas Río Gaira'!I128+'Tablas Río Gaira'!I139+'Tablas Río Gaira'!I150+'Tablas Río Gaira'!I162+'Tablas Río Gaira'!I171+'Tablas Río Gaira'!I180+'Tablas Río Gaira'!I193+'Tablas Río Gaira'!I207+'Tablas Río Gaira'!I218+'Tablas Río Gaira'!I235+'Tablas Río Gaira'!I245+'Tablas Río Gaira'!I256+'Tablas Río Gaira'!I271+'Tablas Río Gaira'!I282+'Tablas Río Gaira'!I292+'Tablas Río Gaira'!I309+'Tablas Río Gaira'!I325+'Tablas Río Gaira'!I342+'Tablas Río Gaira'!I356+'Tablas Río Gaira'!I371+'Tablas Río Gaira'!I381+'Tablas Río Gaira'!I396+'Tablas Río Gaira'!I408+'Tablas Río Gaira'!I419+'Tablas Río Gaira'!I428+'Tablas Río Gaira'!I442+'Tablas Río Gaira'!I457+'Tablas Río Gaira'!I466+'Tablas Río Gaira'!I477+'Tablas Río Gaira'!I491</f>
        <v>0</v>
      </c>
      <c r="K5" s="95">
        <f>'Tablas Río Gaira'!J7+'Tablas Río Gaira'!J16+'Tablas Río Gaira'!J27+'Tablas Río Gaira'!J35+'Tablas Río Gaira'!J46+'Tablas Río Gaira'!J58+'Tablas Río Gaira'!J68+'Tablas Río Gaira'!J80+'Tablas Río Gaira'!J90+'Tablas Río Gaira'!J100+'Tablas Río Gaira'!J108+'Tablas Río Gaira'!J118+'Tablas Río Gaira'!J128+'Tablas Río Gaira'!J139+'Tablas Río Gaira'!J150+'Tablas Río Gaira'!J162+'Tablas Río Gaira'!J171+'Tablas Río Gaira'!J180+'Tablas Río Gaira'!J193+'Tablas Río Gaira'!J207+'Tablas Río Gaira'!J218+'Tablas Río Gaira'!J235+'Tablas Río Gaira'!J245+'Tablas Río Gaira'!J256+'Tablas Río Gaira'!J271+'Tablas Río Gaira'!J282+'Tablas Río Gaira'!J292+'Tablas Río Gaira'!J309+'Tablas Río Gaira'!J325+'Tablas Río Gaira'!J342+'Tablas Río Gaira'!J356+'Tablas Río Gaira'!J371+'Tablas Río Gaira'!J381+'Tablas Río Gaira'!J396+'Tablas Río Gaira'!J408+'Tablas Río Gaira'!J419+'Tablas Río Gaira'!J428+'Tablas Río Gaira'!J442+'Tablas Río Gaira'!J457+'Tablas Río Gaira'!J466+'Tablas Río Gaira'!J477+'Tablas Río Gaira'!J491</f>
        <v>0</v>
      </c>
      <c r="L5" s="95">
        <f>'Tablas Río Gaira'!K7+'Tablas Río Gaira'!K16+'Tablas Río Gaira'!K27+'Tablas Río Gaira'!K35+'Tablas Río Gaira'!K46+'Tablas Río Gaira'!K58+'Tablas Río Gaira'!K68+'Tablas Río Gaira'!K80+'Tablas Río Gaira'!K90+'Tablas Río Gaira'!K100+'Tablas Río Gaira'!K108+'Tablas Río Gaira'!K118+'Tablas Río Gaira'!K128+'Tablas Río Gaira'!K139+'Tablas Río Gaira'!K150+'Tablas Río Gaira'!K162+'Tablas Río Gaira'!K171+'Tablas Río Gaira'!K180+'Tablas Río Gaira'!K193+'Tablas Río Gaira'!K207+'Tablas Río Gaira'!K218+'Tablas Río Gaira'!K235+'Tablas Río Gaira'!K245+'Tablas Río Gaira'!K256+'Tablas Río Gaira'!K271+'Tablas Río Gaira'!K282+'Tablas Río Gaira'!K292+'Tablas Río Gaira'!K309+'Tablas Río Gaira'!K325+'Tablas Río Gaira'!K342+'Tablas Río Gaira'!K356+'Tablas Río Gaira'!K371+'Tablas Río Gaira'!K381+'Tablas Río Gaira'!K396+'Tablas Río Gaira'!K408+'Tablas Río Gaira'!K419+'Tablas Río Gaira'!K428+'Tablas Río Gaira'!K442+'Tablas Río Gaira'!K457+'Tablas Río Gaira'!K466+'Tablas Río Gaira'!K477+'Tablas Río Gaira'!K491</f>
        <v>0</v>
      </c>
      <c r="M5" s="95">
        <f>'Tablas Río Gaira'!L7+'Tablas Río Gaira'!L16+'Tablas Río Gaira'!L27+'Tablas Río Gaira'!L35+'Tablas Río Gaira'!L46+'Tablas Río Gaira'!L58+'Tablas Río Gaira'!L68+'Tablas Río Gaira'!L80+'Tablas Río Gaira'!L90+'Tablas Río Gaira'!L100+'Tablas Río Gaira'!L108+'Tablas Río Gaira'!L118+'Tablas Río Gaira'!L128+'Tablas Río Gaira'!L139+'Tablas Río Gaira'!L150+'Tablas Río Gaira'!L162+'Tablas Río Gaira'!L171+'Tablas Río Gaira'!L180+'Tablas Río Gaira'!L193+'Tablas Río Gaira'!L207+'Tablas Río Gaira'!L218+'Tablas Río Gaira'!L235+'Tablas Río Gaira'!L245+'Tablas Río Gaira'!L256+'Tablas Río Gaira'!L271+'Tablas Río Gaira'!L282+'Tablas Río Gaira'!L292+'Tablas Río Gaira'!L309+'Tablas Río Gaira'!L325+'Tablas Río Gaira'!L342+'Tablas Río Gaira'!L356+'Tablas Río Gaira'!L371+'Tablas Río Gaira'!L381+'Tablas Río Gaira'!L396+'Tablas Río Gaira'!L408+'Tablas Río Gaira'!L419+'Tablas Río Gaira'!L428+'Tablas Río Gaira'!L442+'Tablas Río Gaira'!L457+'Tablas Río Gaira'!L466+'Tablas Río Gaira'!L477+'Tablas Río Gaira'!L491</f>
        <v>0</v>
      </c>
      <c r="N5" s="96">
        <f t="shared" ref="N5:N9" si="0">M5/$M$9</f>
        <v>0</v>
      </c>
    </row>
    <row r="6" spans="2:14" x14ac:dyDescent="0.25">
      <c r="B6" s="88" t="str">
        <f>'Tablas Río Gaira'!B24:F24</f>
        <v xml:space="preserve">B. Programa de Fortalecimiento del sistema de gestión </v>
      </c>
      <c r="C6" s="90">
        <f>'Tablas Río Gaira'!C30</f>
        <v>0</v>
      </c>
      <c r="D6" s="90">
        <f>'Tablas Río Gaira'!D30</f>
        <v>0</v>
      </c>
      <c r="E6" s="90">
        <f>'Tablas Río Gaira'!E30</f>
        <v>696000000</v>
      </c>
      <c r="F6" s="90">
        <f>'Tablas Río Gaira'!F30</f>
        <v>696000000</v>
      </c>
      <c r="I6" s="94" t="s">
        <v>8</v>
      </c>
      <c r="J6" s="95">
        <f>'Tablas Río Gaira'!I8+'Tablas Río Gaira'!I17+'Tablas Río Gaira'!I28+'Tablas Río Gaira'!I36+'Tablas Río Gaira'!I47+'Tablas Río Gaira'!I59+'Tablas Río Gaira'!I69+'Tablas Río Gaira'!I81+'Tablas Río Gaira'!I91+'Tablas Río Gaira'!I101+'Tablas Río Gaira'!I109+'Tablas Río Gaira'!I119+'Tablas Río Gaira'!I129+'Tablas Río Gaira'!I140+'Tablas Río Gaira'!I151+'Tablas Río Gaira'!I163+'Tablas Río Gaira'!I172+'Tablas Río Gaira'!I181+'Tablas Río Gaira'!I194+'Tablas Río Gaira'!I208+'Tablas Río Gaira'!I219+'Tablas Río Gaira'!I236+'Tablas Río Gaira'!I246+'Tablas Río Gaira'!I257+'Tablas Río Gaira'!I272+'Tablas Río Gaira'!I283+'Tablas Río Gaira'!I293+'Tablas Río Gaira'!I310+'Tablas Río Gaira'!I326+'Tablas Río Gaira'!I343+'Tablas Río Gaira'!I357+'Tablas Río Gaira'!I372+'Tablas Río Gaira'!I382+'Tablas Río Gaira'!I397+'Tablas Río Gaira'!I409+'Tablas Río Gaira'!I420+'Tablas Río Gaira'!I429+'Tablas Río Gaira'!I443+'Tablas Río Gaira'!I458+'Tablas Río Gaira'!I467+'Tablas Río Gaira'!I478+'Tablas Río Gaira'!I492</f>
        <v>10705000000</v>
      </c>
      <c r="K6" s="95">
        <f>'Tablas Río Gaira'!J8+'Tablas Río Gaira'!J17+'Tablas Río Gaira'!J28+'Tablas Río Gaira'!J36+'Tablas Río Gaira'!J47+'Tablas Río Gaira'!J59+'Tablas Río Gaira'!J69+'Tablas Río Gaira'!J81+'Tablas Río Gaira'!J91+'Tablas Río Gaira'!J101+'Tablas Río Gaira'!J109+'Tablas Río Gaira'!J119+'Tablas Río Gaira'!J129+'Tablas Río Gaira'!J140+'Tablas Río Gaira'!J151+'Tablas Río Gaira'!J163+'Tablas Río Gaira'!J172+'Tablas Río Gaira'!J181+'Tablas Río Gaira'!J194+'Tablas Río Gaira'!J208+'Tablas Río Gaira'!J219+'Tablas Río Gaira'!J236+'Tablas Río Gaira'!J246+'Tablas Río Gaira'!J257+'Tablas Río Gaira'!J272+'Tablas Río Gaira'!J283+'Tablas Río Gaira'!J293+'Tablas Río Gaira'!J310+'Tablas Río Gaira'!J326+'Tablas Río Gaira'!J343+'Tablas Río Gaira'!J357+'Tablas Río Gaira'!J372+'Tablas Río Gaira'!J382+'Tablas Río Gaira'!J397+'Tablas Río Gaira'!J409+'Tablas Río Gaira'!J420+'Tablas Río Gaira'!J429+'Tablas Río Gaira'!J443+'Tablas Río Gaira'!J458+'Tablas Río Gaira'!J467+'Tablas Río Gaira'!J478+'Tablas Río Gaira'!J492</f>
        <v>10772000000</v>
      </c>
      <c r="L6" s="95">
        <f>'Tablas Río Gaira'!K8+'Tablas Río Gaira'!K17+'Tablas Río Gaira'!K28+'Tablas Río Gaira'!K36+'Tablas Río Gaira'!K47+'Tablas Río Gaira'!K59+'Tablas Río Gaira'!K69+'Tablas Río Gaira'!K81+'Tablas Río Gaira'!K91+'Tablas Río Gaira'!K101+'Tablas Río Gaira'!K109+'Tablas Río Gaira'!K119+'Tablas Río Gaira'!K129+'Tablas Río Gaira'!K140+'Tablas Río Gaira'!K151+'Tablas Río Gaira'!K163+'Tablas Río Gaira'!K172+'Tablas Río Gaira'!K181+'Tablas Río Gaira'!K194+'Tablas Río Gaira'!K208+'Tablas Río Gaira'!K219+'Tablas Río Gaira'!K236+'Tablas Río Gaira'!K246+'Tablas Río Gaira'!K257+'Tablas Río Gaira'!K272+'Tablas Río Gaira'!K283+'Tablas Río Gaira'!K293+'Tablas Río Gaira'!K310+'Tablas Río Gaira'!K326+'Tablas Río Gaira'!K343+'Tablas Río Gaira'!K357+'Tablas Río Gaira'!K372+'Tablas Río Gaira'!K382+'Tablas Río Gaira'!K397+'Tablas Río Gaira'!K409+'Tablas Río Gaira'!K420+'Tablas Río Gaira'!K429+'Tablas Río Gaira'!K443+'Tablas Río Gaira'!K458+'Tablas Río Gaira'!K467+'Tablas Río Gaira'!K478+'Tablas Río Gaira'!K492</f>
        <v>0</v>
      </c>
      <c r="M6" s="95">
        <f>'Tablas Río Gaira'!L8+'Tablas Río Gaira'!L17+'Tablas Río Gaira'!L28+'Tablas Río Gaira'!L36+'Tablas Río Gaira'!L47+'Tablas Río Gaira'!L59+'Tablas Río Gaira'!L69+'Tablas Río Gaira'!L81+'Tablas Río Gaira'!L91+'Tablas Río Gaira'!L101+'Tablas Río Gaira'!L109+'Tablas Río Gaira'!L119+'Tablas Río Gaira'!L129+'Tablas Río Gaira'!L140+'Tablas Río Gaira'!L151+'Tablas Río Gaira'!L163+'Tablas Río Gaira'!L172+'Tablas Río Gaira'!L181+'Tablas Río Gaira'!L194+'Tablas Río Gaira'!L208+'Tablas Río Gaira'!L219+'Tablas Río Gaira'!L236+'Tablas Río Gaira'!L246+'Tablas Río Gaira'!L257+'Tablas Río Gaira'!L272+'Tablas Río Gaira'!L283+'Tablas Río Gaira'!L293+'Tablas Río Gaira'!L310+'Tablas Río Gaira'!L326+'Tablas Río Gaira'!L343+'Tablas Río Gaira'!L357+'Tablas Río Gaira'!L372+'Tablas Río Gaira'!L382+'Tablas Río Gaira'!L397+'Tablas Río Gaira'!L409+'Tablas Río Gaira'!L420+'Tablas Río Gaira'!L429+'Tablas Río Gaira'!L443+'Tablas Río Gaira'!L458+'Tablas Río Gaira'!L467+'Tablas Río Gaira'!L478+'Tablas Río Gaira'!L492</f>
        <v>21477000000</v>
      </c>
      <c r="N6" s="97">
        <f>M6/$M$9</f>
        <v>0.28051518302828105</v>
      </c>
    </row>
    <row r="7" spans="2:14" ht="31.5" customHeight="1" x14ac:dyDescent="0.25">
      <c r="B7" s="88" t="str">
        <f>'Tablas Río Gaira'!B32:F32</f>
        <v>Proyecto de Fortalecimiento del sistema de calidad institucional. 4 años</v>
      </c>
      <c r="C7" s="90">
        <f>'Tablas Río Gaira'!C40</f>
        <v>350000000</v>
      </c>
      <c r="D7" s="90">
        <f>'Tablas Río Gaira'!D40</f>
        <v>250000000</v>
      </c>
      <c r="E7" s="90">
        <f>'Tablas Río Gaira'!E40</f>
        <v>0</v>
      </c>
      <c r="F7" s="90">
        <f>'Tablas Río Gaira'!F40</f>
        <v>600000000</v>
      </c>
      <c r="I7" s="94" t="s">
        <v>9</v>
      </c>
      <c r="J7" s="95">
        <f>'Tablas Río Gaira'!I9+'Tablas Río Gaira'!I18+'Tablas Río Gaira'!I29+'Tablas Río Gaira'!I37+'Tablas Río Gaira'!I48+'Tablas Río Gaira'!I60+'Tablas Río Gaira'!I70+'Tablas Río Gaira'!I82+'Tablas Río Gaira'!I92+'Tablas Río Gaira'!I102+'Tablas Río Gaira'!I110+'Tablas Río Gaira'!I120+'Tablas Río Gaira'!I130+'Tablas Río Gaira'!I141+'Tablas Río Gaira'!I152+'Tablas Río Gaira'!I164+'Tablas Río Gaira'!I173+'Tablas Río Gaira'!I182+'Tablas Río Gaira'!I195+'Tablas Río Gaira'!I209+'Tablas Río Gaira'!I220+'Tablas Río Gaira'!I237+'Tablas Río Gaira'!I247+'Tablas Río Gaira'!I258+'Tablas Río Gaira'!I273+'Tablas Río Gaira'!I284+'Tablas Río Gaira'!I294+'Tablas Río Gaira'!I311+'Tablas Río Gaira'!I327+'Tablas Río Gaira'!I344+'Tablas Río Gaira'!I358+'Tablas Río Gaira'!I373+'Tablas Río Gaira'!I383+'Tablas Río Gaira'!I398+'Tablas Río Gaira'!I410+'Tablas Río Gaira'!I421+'Tablas Río Gaira'!I430+'Tablas Río Gaira'!I444+'Tablas Río Gaira'!I459+'Tablas Río Gaira'!I468+'Tablas Río Gaira'!I479+'Tablas Río Gaira'!I493</f>
        <v>580000000</v>
      </c>
      <c r="K7" s="95">
        <f>'Tablas Río Gaira'!J9+'Tablas Río Gaira'!J18+'Tablas Río Gaira'!J29+'Tablas Río Gaira'!J37+'Tablas Río Gaira'!J48+'Tablas Río Gaira'!J60+'Tablas Río Gaira'!J70+'Tablas Río Gaira'!J82+'Tablas Río Gaira'!J92+'Tablas Río Gaira'!J102+'Tablas Río Gaira'!J110+'Tablas Río Gaira'!J120+'Tablas Río Gaira'!J130+'Tablas Río Gaira'!J141+'Tablas Río Gaira'!J152+'Tablas Río Gaira'!J164+'Tablas Río Gaira'!J173+'Tablas Río Gaira'!J182+'Tablas Río Gaira'!J195+'Tablas Río Gaira'!J209+'Tablas Río Gaira'!J220+'Tablas Río Gaira'!J237+'Tablas Río Gaira'!J247+'Tablas Río Gaira'!J258+'Tablas Río Gaira'!J273+'Tablas Río Gaira'!J284+'Tablas Río Gaira'!J294+'Tablas Río Gaira'!J311+'Tablas Río Gaira'!J327+'Tablas Río Gaira'!J344+'Tablas Río Gaira'!J358+'Tablas Río Gaira'!J373+'Tablas Río Gaira'!J383+'Tablas Río Gaira'!J398+'Tablas Río Gaira'!J410+'Tablas Río Gaira'!J421+'Tablas Río Gaira'!J430+'Tablas Río Gaira'!J444+'Tablas Río Gaira'!J459+'Tablas Río Gaira'!J468+'Tablas Río Gaira'!J479+'Tablas Río Gaira'!J493</f>
        <v>40000000</v>
      </c>
      <c r="L7" s="95">
        <f>'Tablas Río Gaira'!K9+'Tablas Río Gaira'!K18+'Tablas Río Gaira'!K29+'Tablas Río Gaira'!K37+'Tablas Río Gaira'!K48+'Tablas Río Gaira'!K60+'Tablas Río Gaira'!K70+'Tablas Río Gaira'!K82+'Tablas Río Gaira'!K92+'Tablas Río Gaira'!K102+'Tablas Río Gaira'!K110+'Tablas Río Gaira'!K120+'Tablas Río Gaira'!K130+'Tablas Río Gaira'!K141+'Tablas Río Gaira'!K152+'Tablas Río Gaira'!K164+'Tablas Río Gaira'!K173+'Tablas Río Gaira'!K182+'Tablas Río Gaira'!K195+'Tablas Río Gaira'!K209+'Tablas Río Gaira'!K220+'Tablas Río Gaira'!K237+'Tablas Río Gaira'!K247+'Tablas Río Gaira'!K258+'Tablas Río Gaira'!K273+'Tablas Río Gaira'!K284+'Tablas Río Gaira'!K294+'Tablas Río Gaira'!K311+'Tablas Río Gaira'!K327+'Tablas Río Gaira'!K344+'Tablas Río Gaira'!K358+'Tablas Río Gaira'!K373+'Tablas Río Gaira'!K383+'Tablas Río Gaira'!K398+'Tablas Río Gaira'!K410+'Tablas Río Gaira'!K421+'Tablas Río Gaira'!K430+'Tablas Río Gaira'!K444+'Tablas Río Gaira'!K459+'Tablas Río Gaira'!K468+'Tablas Río Gaira'!K479+'Tablas Río Gaira'!K493</f>
        <v>0</v>
      </c>
      <c r="M7" s="95">
        <f>'Tablas Río Gaira'!L9+'Tablas Río Gaira'!L18+'Tablas Río Gaira'!L29+'Tablas Río Gaira'!L37+'Tablas Río Gaira'!L48+'Tablas Río Gaira'!L60+'Tablas Río Gaira'!L70+'Tablas Río Gaira'!L82+'Tablas Río Gaira'!L92+'Tablas Río Gaira'!L102+'Tablas Río Gaira'!L110+'Tablas Río Gaira'!L120+'Tablas Río Gaira'!L130+'Tablas Río Gaira'!L141+'Tablas Río Gaira'!L152+'Tablas Río Gaira'!L164+'Tablas Río Gaira'!L173+'Tablas Río Gaira'!L182+'Tablas Río Gaira'!L195+'Tablas Río Gaira'!L209+'Tablas Río Gaira'!L220+'Tablas Río Gaira'!L237+'Tablas Río Gaira'!L247+'Tablas Río Gaira'!L258+'Tablas Río Gaira'!L273+'Tablas Río Gaira'!L284+'Tablas Río Gaira'!L294+'Tablas Río Gaira'!L311+'Tablas Río Gaira'!L327+'Tablas Río Gaira'!L344+'Tablas Río Gaira'!L358+'Tablas Río Gaira'!L373+'Tablas Río Gaira'!L383+'Tablas Río Gaira'!L398+'Tablas Río Gaira'!L410+'Tablas Río Gaira'!L421+'Tablas Río Gaira'!L430+'Tablas Río Gaira'!L444+'Tablas Río Gaira'!L459+'Tablas Río Gaira'!L468+'Tablas Río Gaira'!L479+'Tablas Río Gaira'!L493</f>
        <v>620000000</v>
      </c>
      <c r="N7" s="97">
        <f>M7/$M$9</f>
        <v>8.0979379558380696E-3</v>
      </c>
    </row>
    <row r="8" spans="2:14" x14ac:dyDescent="0.25">
      <c r="B8" s="88" t="str">
        <f>'Tablas Río Gaira'!B43:F43</f>
        <v>Proyecto de Fortalecimiento del sistema de información ambiental de la cuenca. 2 años</v>
      </c>
      <c r="C8" s="90">
        <f>'Tablas Río Gaira'!C52</f>
        <v>410000000</v>
      </c>
      <c r="D8" s="90">
        <f>'Tablas Río Gaira'!D52</f>
        <v>0</v>
      </c>
      <c r="E8" s="90">
        <f>'Tablas Río Gaira'!E52</f>
        <v>0</v>
      </c>
      <c r="F8" s="90">
        <f>'Tablas Río Gaira'!F52</f>
        <v>410000000</v>
      </c>
      <c r="I8" s="94" t="s">
        <v>30</v>
      </c>
      <c r="J8" s="95">
        <f>'Tablas Río Gaira'!I10+'Tablas Río Gaira'!I19+'Tablas Río Gaira'!I30+'Tablas Río Gaira'!I38+'Tablas Río Gaira'!I49+'Tablas Río Gaira'!I61+'Tablas Río Gaira'!I71+'Tablas Río Gaira'!I83+'Tablas Río Gaira'!I93+'Tablas Río Gaira'!I103+'Tablas Río Gaira'!I111+'Tablas Río Gaira'!I121+'Tablas Río Gaira'!I131+'Tablas Río Gaira'!I142+'Tablas Río Gaira'!I153+'Tablas Río Gaira'!I165+'Tablas Río Gaira'!I174+'Tablas Río Gaira'!I183+'Tablas Río Gaira'!I196+'Tablas Río Gaira'!I210+'Tablas Río Gaira'!I221+'Tablas Río Gaira'!I238+'Tablas Río Gaira'!I248+'Tablas Río Gaira'!I259+'Tablas Río Gaira'!I274+'Tablas Río Gaira'!I285+'Tablas Río Gaira'!I295+'Tablas Río Gaira'!I312+'Tablas Río Gaira'!I328+'Tablas Río Gaira'!I345+'Tablas Río Gaira'!I359+'Tablas Río Gaira'!I374+'Tablas Río Gaira'!I384+'Tablas Río Gaira'!I399+'Tablas Río Gaira'!I411+'Tablas Río Gaira'!I422+'Tablas Río Gaira'!I431+'Tablas Río Gaira'!I445+'Tablas Río Gaira'!I460+'Tablas Río Gaira'!I469+'Tablas Río Gaira'!I480+'Tablas Río Gaira'!I494</f>
        <v>0</v>
      </c>
      <c r="K8" s="95">
        <f>'Tablas Río Gaira'!J10+'Tablas Río Gaira'!J19+'Tablas Río Gaira'!J30+'Tablas Río Gaira'!J38+'Tablas Río Gaira'!J49+'Tablas Río Gaira'!J61+'Tablas Río Gaira'!J71+'Tablas Río Gaira'!J83+'Tablas Río Gaira'!J93+'Tablas Río Gaira'!J103+'Tablas Río Gaira'!J111+'Tablas Río Gaira'!J121+'Tablas Río Gaira'!J131+'Tablas Río Gaira'!J142+'Tablas Río Gaira'!J153+'Tablas Río Gaira'!J165+'Tablas Río Gaira'!J174+'Tablas Río Gaira'!J183+'Tablas Río Gaira'!J196+'Tablas Río Gaira'!J210+'Tablas Río Gaira'!J221+'Tablas Río Gaira'!J238+'Tablas Río Gaira'!J248+'Tablas Río Gaira'!J259+'Tablas Río Gaira'!J274+'Tablas Río Gaira'!J285+'Tablas Río Gaira'!J295+'Tablas Río Gaira'!J312+'Tablas Río Gaira'!J328+'Tablas Río Gaira'!J345+'Tablas Río Gaira'!J359+'Tablas Río Gaira'!J374+'Tablas Río Gaira'!J384+'Tablas Río Gaira'!J399+'Tablas Río Gaira'!J411+'Tablas Río Gaira'!J422+'Tablas Río Gaira'!J431+'Tablas Río Gaira'!J445+'Tablas Río Gaira'!J460+'Tablas Río Gaira'!J469+'Tablas Río Gaira'!J480+'Tablas Río Gaira'!J494</f>
        <v>0</v>
      </c>
      <c r="L8" s="95">
        <f>'Tablas Río Gaira'!K10+'Tablas Río Gaira'!K19+'Tablas Río Gaira'!K30+'Tablas Río Gaira'!K38+'Tablas Río Gaira'!K49+'Tablas Río Gaira'!K61+'Tablas Río Gaira'!K71+'Tablas Río Gaira'!K83+'Tablas Río Gaira'!K93+'Tablas Río Gaira'!K103+'Tablas Río Gaira'!K111+'Tablas Río Gaira'!K121+'Tablas Río Gaira'!K131+'Tablas Río Gaira'!K142+'Tablas Río Gaira'!K153+'Tablas Río Gaira'!K165+'Tablas Río Gaira'!K174+'Tablas Río Gaira'!K183+'Tablas Río Gaira'!K196+'Tablas Río Gaira'!K210+'Tablas Río Gaira'!K221+'Tablas Río Gaira'!K238+'Tablas Río Gaira'!K248+'Tablas Río Gaira'!K259+'Tablas Río Gaira'!K274+'Tablas Río Gaira'!K285+'Tablas Río Gaira'!K295+'Tablas Río Gaira'!K312+'Tablas Río Gaira'!K328+'Tablas Río Gaira'!K345+'Tablas Río Gaira'!K359+'Tablas Río Gaira'!K374+'Tablas Río Gaira'!K384+'Tablas Río Gaira'!K399+'Tablas Río Gaira'!K411+'Tablas Río Gaira'!K422+'Tablas Río Gaira'!K431+'Tablas Río Gaira'!K445+'Tablas Río Gaira'!K460+'Tablas Río Gaira'!K469+'Tablas Río Gaira'!K480+'Tablas Río Gaira'!K494</f>
        <v>0</v>
      </c>
      <c r="M8" s="95">
        <f>'Tablas Río Gaira'!L10+'Tablas Río Gaira'!L19+'Tablas Río Gaira'!L30+'Tablas Río Gaira'!L38+'Tablas Río Gaira'!L49+'Tablas Río Gaira'!L61+'Tablas Río Gaira'!L71+'Tablas Río Gaira'!L83+'Tablas Río Gaira'!L93+'Tablas Río Gaira'!L103+'Tablas Río Gaira'!L111+'Tablas Río Gaira'!L121+'Tablas Río Gaira'!L131+'Tablas Río Gaira'!L142+'Tablas Río Gaira'!L153+'Tablas Río Gaira'!L165+'Tablas Río Gaira'!L174+'Tablas Río Gaira'!L183+'Tablas Río Gaira'!L196+'Tablas Río Gaira'!L210+'Tablas Río Gaira'!L221+'Tablas Río Gaira'!L238+'Tablas Río Gaira'!L248+'Tablas Río Gaira'!L259+'Tablas Río Gaira'!L274+'Tablas Río Gaira'!L285+'Tablas Río Gaira'!L295+'Tablas Río Gaira'!L312+'Tablas Río Gaira'!L328+'Tablas Río Gaira'!L345+'Tablas Río Gaira'!L359+'Tablas Río Gaira'!L374+'Tablas Río Gaira'!L384+'Tablas Río Gaira'!L399+'Tablas Río Gaira'!L411+'Tablas Río Gaira'!L422+'Tablas Río Gaira'!L431+'Tablas Río Gaira'!L445+'Tablas Río Gaira'!L460+'Tablas Río Gaira'!L469+'Tablas Río Gaira'!L480+'Tablas Río Gaira'!L494</f>
        <v>0</v>
      </c>
      <c r="N8" s="96">
        <f t="shared" si="0"/>
        <v>0</v>
      </c>
    </row>
    <row r="9" spans="2:14" ht="30" x14ac:dyDescent="0.25">
      <c r="B9" s="88" t="str">
        <f>'Tablas Río Gaira'!B55:F55</f>
        <v>Proyecto de Capacitación y formación de los empleados a nivel de postgrado en sistemas de calidad ambiente y administración pública . 4 años</v>
      </c>
      <c r="C9" s="90">
        <f>'Tablas Río Gaira'!C62</f>
        <v>30000000</v>
      </c>
      <c r="D9" s="90">
        <f>'Tablas Río Gaira'!D62</f>
        <v>1620000000</v>
      </c>
      <c r="E9" s="90">
        <f>'Tablas Río Gaira'!E62</f>
        <v>0</v>
      </c>
      <c r="F9" s="90">
        <f>'Tablas Río Gaira'!F62</f>
        <v>1650000000</v>
      </c>
      <c r="I9" s="100" t="s">
        <v>17</v>
      </c>
      <c r="J9" s="101">
        <f>SUM(J4:J8)</f>
        <v>34216861000</v>
      </c>
      <c r="K9" s="101">
        <f t="shared" ref="K9:L9" si="1">SUM(K4:K8)</f>
        <v>20429971000</v>
      </c>
      <c r="L9" s="101">
        <f t="shared" si="1"/>
        <v>21915868700</v>
      </c>
      <c r="M9" s="101">
        <f>SUM(M4:M8)</f>
        <v>76562700700</v>
      </c>
      <c r="N9" s="102">
        <f t="shared" si="0"/>
        <v>1</v>
      </c>
    </row>
    <row r="10" spans="2:14" x14ac:dyDescent="0.25">
      <c r="B10" s="88" t="str">
        <f>'Tablas Río Gaira'!B65:F65</f>
        <v>C. Programa de Educación Ambiental, comunicación y participación comunitaria</v>
      </c>
      <c r="C10" s="90">
        <f>'Tablas Río Gaira'!C74</f>
        <v>0</v>
      </c>
      <c r="D10" s="90">
        <f>'Tablas Río Gaira'!D74</f>
        <v>0</v>
      </c>
      <c r="E10" s="90">
        <f>'Tablas Río Gaira'!E74</f>
        <v>1152000000</v>
      </c>
      <c r="F10" s="90">
        <f>'Tablas Río Gaira'!F74</f>
        <v>1152000000</v>
      </c>
    </row>
    <row r="11" spans="2:14" x14ac:dyDescent="0.25">
      <c r="B11" s="192" t="str">
        <f>'Tablas Río Gaira'!B77:F77</f>
        <v>Proyecto de Educación Ambiental Participativa. 2 años</v>
      </c>
      <c r="C11" s="193">
        <f>'Tablas Río Gaira'!C84</f>
        <v>990000000</v>
      </c>
      <c r="D11" s="193">
        <f>'Tablas Río Gaira'!D84</f>
        <v>0</v>
      </c>
      <c r="E11" s="193">
        <f>'Tablas Río Gaira'!E84</f>
        <v>0</v>
      </c>
      <c r="F11" s="193">
        <f>'Tablas Río Gaira'!F84</f>
        <v>990000000</v>
      </c>
    </row>
    <row r="12" spans="2:14" ht="30" x14ac:dyDescent="0.25">
      <c r="B12" s="88" t="str">
        <f>'Tablas Río Gaira'!B87:F87</f>
        <v>Proyecto de conformación, consolidación y capacitación de comités de gestores ambientales comunitarios. 2 años</v>
      </c>
      <c r="C12" s="90">
        <f>'Tablas Río Gaira'!C95</f>
        <v>300000000</v>
      </c>
      <c r="D12" s="90">
        <f>'Tablas Río Gaira'!D95</f>
        <v>0</v>
      </c>
      <c r="E12" s="90">
        <f>'Tablas Río Gaira'!E95</f>
        <v>0</v>
      </c>
      <c r="F12" s="90">
        <f>'Tablas Río Gaira'!F95</f>
        <v>300000000</v>
      </c>
    </row>
    <row r="13" spans="2:14" ht="30" x14ac:dyDescent="0.25">
      <c r="B13" s="88" t="str">
        <f>'Tablas Río Gaira'!B98:F98</f>
        <v>D. Fortalecimiento de las relaciones sociales e institucionales con grupos étnicas presentes en la cuenca</v>
      </c>
      <c r="C13" s="90">
        <f>'Tablas Río Gaira'!C102</f>
        <v>0</v>
      </c>
      <c r="D13" s="90">
        <f>'Tablas Río Gaira'!D102</f>
        <v>0</v>
      </c>
      <c r="E13" s="90">
        <f>'Tablas Río Gaira'!E102</f>
        <v>480000000</v>
      </c>
      <c r="F13" s="90">
        <f>'Tablas Río Gaira'!F102</f>
        <v>480000000</v>
      </c>
    </row>
    <row r="14" spans="2:14" ht="33.75" customHeight="1" x14ac:dyDescent="0.25">
      <c r="B14" s="88" t="str">
        <f>'Tablas Río Gaira'!B105:F105</f>
        <v>Proyecto de Coordinación institucional con los territorios etnicos. 2 años</v>
      </c>
      <c r="C14" s="90">
        <f>'Tablas Río Gaira'!C112</f>
        <v>460000000</v>
      </c>
      <c r="D14" s="90">
        <f>'Tablas Río Gaira'!D112</f>
        <v>0</v>
      </c>
      <c r="E14" s="90">
        <f>'Tablas Río Gaira'!E112</f>
        <v>0</v>
      </c>
      <c r="F14" s="90">
        <f>'Tablas Río Gaira'!F112</f>
        <v>460000000</v>
      </c>
    </row>
    <row r="15" spans="2:14" x14ac:dyDescent="0.25">
      <c r="B15" s="134" t="str">
        <f>'Tablas Río Gaira'!B116:F116</f>
        <v>E. Programa de Producción limpia de bienes de origen agropecuario</v>
      </c>
      <c r="C15" s="135">
        <f>'Tablas Río Gaira'!C120</f>
        <v>0</v>
      </c>
      <c r="D15" s="135">
        <f>'Tablas Río Gaira'!D120</f>
        <v>0</v>
      </c>
      <c r="E15" s="135">
        <f>'Tablas Río Gaira'!E120</f>
        <v>1158868700</v>
      </c>
      <c r="F15" s="135">
        <f>'Tablas Río Gaira'!F120</f>
        <v>1158868700</v>
      </c>
    </row>
    <row r="16" spans="2:14" x14ac:dyDescent="0.25">
      <c r="B16" s="88" t="str">
        <f>'Tablas Río Gaira'!B125:F125</f>
        <v>Proyecto de Gestión de los residuos generados en la actividad productiva. 8 años</v>
      </c>
      <c r="C16" s="90">
        <f>'Tablas Río Gaira'!C133</f>
        <v>530000000</v>
      </c>
      <c r="D16" s="90">
        <f>'Tablas Río Gaira'!D133</f>
        <v>470000000</v>
      </c>
      <c r="E16" s="90">
        <f>'Tablas Río Gaira'!E133</f>
        <v>0</v>
      </c>
      <c r="F16" s="90">
        <f>'Tablas Río Gaira'!F133</f>
        <v>1000000000</v>
      </c>
    </row>
    <row r="17" spans="2:7" ht="33" customHeight="1" x14ac:dyDescent="0.25">
      <c r="B17" s="88" t="str">
        <f>'Tablas Río Gaira'!B136:F136</f>
        <v>Proyecto de Gestión sostenible del uso del agua en la agroindustria. 4 años</v>
      </c>
      <c r="C17" s="90">
        <f>'Tablas Río Gaira'!C144</f>
        <v>1000000000</v>
      </c>
      <c r="D17" s="90">
        <f>'Tablas Río Gaira'!D144</f>
        <v>1780000000</v>
      </c>
      <c r="E17" s="90">
        <f>'Tablas Río Gaira'!E144</f>
        <v>0</v>
      </c>
      <c r="F17" s="90">
        <f>'Tablas Río Gaira'!F144</f>
        <v>2780000000</v>
      </c>
    </row>
    <row r="18" spans="2:7" ht="30" x14ac:dyDescent="0.25">
      <c r="B18" s="88" t="str">
        <f>'Tablas Río Gaira'!B147:F147</f>
        <v>Proyecto de Capacitación e implementación de tecnologías sostenibles para las actividades agropecuarias. 5 años</v>
      </c>
      <c r="C18" s="90">
        <f>'Tablas Río Gaira'!C156</f>
        <v>100000000</v>
      </c>
      <c r="D18" s="90">
        <f>'Tablas Río Gaira'!D156</f>
        <v>176221000</v>
      </c>
      <c r="E18" s="90">
        <f>'Tablas Río Gaira'!E156</f>
        <v>0</v>
      </c>
      <c r="F18" s="90">
        <f>'Tablas Río Gaira'!F156</f>
        <v>276221000</v>
      </c>
    </row>
    <row r="19" spans="2:7" ht="30" x14ac:dyDescent="0.25">
      <c r="B19" s="88" t="str">
        <f>'Tablas Río Gaira'!B159:F159</f>
        <v>Proyecto de Formulación de un plan de incentivos a las prácticas productivas sostenibles. 1 año</v>
      </c>
      <c r="C19" s="90">
        <f>'Tablas Río Gaira'!C163</f>
        <v>851851000</v>
      </c>
      <c r="D19" s="90">
        <f>'Tablas Río Gaira'!D163</f>
        <v>0</v>
      </c>
      <c r="E19" s="90">
        <f>'Tablas Río Gaira'!E163</f>
        <v>0</v>
      </c>
      <c r="F19" s="90">
        <f>'Tablas Río Gaira'!F163</f>
        <v>851851000</v>
      </c>
    </row>
    <row r="20" spans="2:7" x14ac:dyDescent="0.25">
      <c r="B20" s="88" t="str">
        <f>'Tablas Río Gaira'!B168:F168</f>
        <v>F. Programa de Disminución de la pobreza  y mejoramiento de la calidad de vida</v>
      </c>
      <c r="C20" s="90">
        <f>'Tablas Río Gaira'!C172</f>
        <v>0</v>
      </c>
      <c r="D20" s="90">
        <f>'Tablas Río Gaira'!D172</f>
        <v>0</v>
      </c>
      <c r="E20" s="90">
        <f>'Tablas Río Gaira'!E172</f>
        <v>480000000</v>
      </c>
      <c r="F20" s="90">
        <f>'Tablas Río Gaira'!F172</f>
        <v>480000000</v>
      </c>
    </row>
    <row r="21" spans="2:7" ht="30" x14ac:dyDescent="0.25">
      <c r="B21" s="88" t="str">
        <f>'Tablas Río Gaira'!B177:F177</f>
        <v>Proyecto de Ampliación y mejoramiento en la calidad de servicios de agua potable y saneamiento básico. 4 años</v>
      </c>
      <c r="C21" s="90">
        <f>'Tablas Río Gaira'!C187</f>
        <v>7200000000</v>
      </c>
      <c r="D21" s="90">
        <f>'Tablas Río Gaira'!D187</f>
        <v>12800000000</v>
      </c>
      <c r="E21" s="90">
        <f>'Tablas Río Gaira'!E187</f>
        <v>0</v>
      </c>
      <c r="F21" s="90">
        <f>'Tablas Río Gaira'!F187</f>
        <v>20000000000</v>
      </c>
    </row>
    <row r="22" spans="2:7" ht="46.5" customHeight="1" x14ac:dyDescent="0.25">
      <c r="B22" s="88" t="str">
        <f>'Tablas Río Gaira'!B190:F190</f>
        <v>Proyecto de Formulación de un plan de mejoramiento de hábitat para comunidades localizadas en zonas aptas para uso residencial. 1 año</v>
      </c>
      <c r="C22" s="90">
        <f>'Tablas Río Gaira'!C201</f>
        <v>300000000</v>
      </c>
      <c r="D22" s="90">
        <f>'Tablas Río Gaira'!D201</f>
        <v>0</v>
      </c>
      <c r="E22" s="90">
        <f>'Tablas Río Gaira'!E201</f>
        <v>0</v>
      </c>
      <c r="F22" s="90">
        <f>'Tablas Río Gaira'!F201</f>
        <v>300000000</v>
      </c>
    </row>
    <row r="23" spans="2:7" x14ac:dyDescent="0.25">
      <c r="B23" s="134" t="str">
        <f>'Tablas Río Gaira'!B204:F204</f>
        <v>Proyecto de Evaluación de los mecanismos de gestión de salud y educación. 2 años</v>
      </c>
      <c r="C23" s="135">
        <f>'Tablas Río Gaira'!C211</f>
        <v>250000000</v>
      </c>
      <c r="D23" s="135">
        <f>'Tablas Río Gaira'!D211</f>
        <v>0</v>
      </c>
      <c r="E23" s="135">
        <f>'Tablas Río Gaira'!E211</f>
        <v>0</v>
      </c>
      <c r="F23" s="135">
        <f>'Tablas Río Gaira'!F211</f>
        <v>250000000</v>
      </c>
    </row>
    <row r="24" spans="2:7" ht="30" x14ac:dyDescent="0.25">
      <c r="B24" s="134" t="str">
        <f>'Tablas Río Gaira'!B215:F215</f>
        <v>Proyecto de Capacitación ciudadana para la vigilancia, control y seguimiento de los recursos destinados a invertir. 2 años</v>
      </c>
      <c r="C24" s="135">
        <f>'Tablas Río Gaira'!C229</f>
        <v>200000000</v>
      </c>
      <c r="D24" s="135">
        <f>'Tablas Río Gaira'!D229</f>
        <v>0</v>
      </c>
      <c r="E24" s="135">
        <f>'Tablas Río Gaira'!E229</f>
        <v>0</v>
      </c>
      <c r="F24" s="135">
        <f>'Tablas Río Gaira'!F229</f>
        <v>200000000</v>
      </c>
    </row>
    <row r="25" spans="2:7" x14ac:dyDescent="0.25">
      <c r="B25" s="134" t="str">
        <f>'Tablas Río Gaira'!B233:F233</f>
        <v>G. Programa de Ordenamiento Ambiental  Territorial</v>
      </c>
      <c r="C25" s="135">
        <f>'Tablas Río Gaira'!C237</f>
        <v>0</v>
      </c>
      <c r="D25" s="135">
        <f>'Tablas Río Gaira'!D237</f>
        <v>0</v>
      </c>
      <c r="E25" s="135">
        <f>'Tablas Río Gaira'!E237</f>
        <v>480000000</v>
      </c>
      <c r="F25" s="135">
        <f>'Tablas Río Gaira'!F237</f>
        <v>480000000</v>
      </c>
    </row>
    <row r="26" spans="2:7" ht="30" x14ac:dyDescent="0.25">
      <c r="B26" s="134" t="str">
        <f>'Tablas Río Gaira'!B242:F242</f>
        <v>Proyecto de Incorporación de determinantes ambientales POMCAs en los POT, EOT y PBNOT de los municipios que hacen parte de la Cuenca. 1 año</v>
      </c>
      <c r="C26" s="135">
        <f>'Tablas Río Gaira'!C250</f>
        <v>300000000</v>
      </c>
      <c r="D26" s="135">
        <f>'Tablas Río Gaira'!D250</f>
        <v>0</v>
      </c>
      <c r="E26" s="135">
        <f>'Tablas Río Gaira'!E250</f>
        <v>0</v>
      </c>
      <c r="F26" s="135">
        <f>'Tablas Río Gaira'!F250</f>
        <v>300000000</v>
      </c>
    </row>
    <row r="27" spans="2:7" ht="33.75" customHeight="1" x14ac:dyDescent="0.25">
      <c r="B27" s="134" t="str">
        <f>'Tablas Río Gaira'!B253:F253</f>
        <v>Proyecto de Lineamientos para el ordenamiento y manejo forestal. 10 años</v>
      </c>
      <c r="C27" s="135">
        <f>'Tablas Río Gaira'!C265</f>
        <v>2940910000</v>
      </c>
      <c r="D27" s="135">
        <f>'Tablas Río Gaira'!D265</f>
        <v>0</v>
      </c>
      <c r="E27" s="135">
        <f>'Tablas Río Gaira'!E265</f>
        <v>1600000000</v>
      </c>
      <c r="F27" s="135">
        <f>'Tablas Río Gaira'!F265</f>
        <v>4540910000</v>
      </c>
    </row>
    <row r="28" spans="2:7" x14ac:dyDescent="0.25">
      <c r="B28" s="134" t="str">
        <f>'Tablas Río Gaira'!B268:F268</f>
        <v>Proyecto de Formulación de los lineamientos para el turismo sostenible. 2 años</v>
      </c>
      <c r="C28" s="135">
        <f>'Tablas Río Gaira'!C278</f>
        <v>703000000</v>
      </c>
      <c r="D28" s="135">
        <f>'Tablas Río Gaira'!D278</f>
        <v>0</v>
      </c>
      <c r="E28" s="135">
        <f>'Tablas Río Gaira'!E278</f>
        <v>97000000</v>
      </c>
      <c r="F28" s="135">
        <f>'Tablas Río Gaira'!F278</f>
        <v>800000000</v>
      </c>
      <c r="G28" s="92"/>
    </row>
    <row r="29" spans="2:7" x14ac:dyDescent="0.25">
      <c r="B29" s="134" t="str">
        <f>'Tablas Río Gaira'!B280:F280</f>
        <v>H. Programa de Sostenibilidad ambiental</v>
      </c>
      <c r="C29" s="135">
        <f>'Tablas Río Gaira'!C284</f>
        <v>0</v>
      </c>
      <c r="D29" s="135">
        <f>'Tablas Río Gaira'!D284</f>
        <v>0</v>
      </c>
      <c r="E29" s="135">
        <f>'Tablas Río Gaira'!E284</f>
        <v>480000000</v>
      </c>
      <c r="F29" s="135">
        <f>'Tablas Río Gaira'!F284</f>
        <v>480000000</v>
      </c>
    </row>
    <row r="30" spans="2:7" x14ac:dyDescent="0.25">
      <c r="B30" s="134" t="str">
        <f>'Tablas Río Gaira'!B289:F289</f>
        <v>Proyecto de Restauración  ecológica de bosques, rondas hídricas y nacederos. 10 años</v>
      </c>
      <c r="C30" s="135">
        <f>'Tablas Río Gaira'!C303</f>
        <v>3888600000</v>
      </c>
      <c r="D30" s="135">
        <f>'Tablas Río Gaira'!D303</f>
        <v>0</v>
      </c>
      <c r="E30" s="135">
        <f>'Tablas Río Gaira'!E303</f>
        <v>100000000</v>
      </c>
      <c r="F30" s="135">
        <f>'Tablas Río Gaira'!F303</f>
        <v>3988600000</v>
      </c>
    </row>
    <row r="31" spans="2:7" ht="30" x14ac:dyDescent="0.25">
      <c r="B31" s="134" t="str">
        <f>'Tablas Río Gaira'!B306:F306</f>
        <v>Proyecto de Directrices para la conservación y el uso sostenible de las especies de fauna. 5 años</v>
      </c>
      <c r="C31" s="135">
        <f>'Tablas Río Gaira'!C319</f>
        <v>328000000</v>
      </c>
      <c r="D31" s="135">
        <f>'Tablas Río Gaira'!D319</f>
        <v>422000000</v>
      </c>
      <c r="E31" s="135">
        <f>'Tablas Río Gaira'!E319</f>
        <v>0</v>
      </c>
      <c r="F31" s="135">
        <f>'Tablas Río Gaira'!F319</f>
        <v>750000000</v>
      </c>
    </row>
    <row r="32" spans="2:7" ht="30" x14ac:dyDescent="0.25">
      <c r="B32" s="134" t="str">
        <f>'Tablas Río Gaira'!B322:F322</f>
        <v>Proyecto de establecimiento de una nueva área protegida (AP) para la conservación de la biodiversidad. 2 años</v>
      </c>
      <c r="C32" s="135">
        <f>'Tablas Río Gaira'!C336</f>
        <v>400000000</v>
      </c>
      <c r="D32" s="135">
        <f>'Tablas Río Gaira'!D336</f>
        <v>0</v>
      </c>
      <c r="E32" s="135">
        <f>'Tablas Río Gaira'!E336</f>
        <v>0</v>
      </c>
      <c r="F32" s="135">
        <f>'Tablas Río Gaira'!F336</f>
        <v>400000000</v>
      </c>
    </row>
    <row r="33" spans="2:8" ht="30" x14ac:dyDescent="0.25">
      <c r="B33" s="134" t="str">
        <f>'Tablas Río Gaira'!B339:F339</f>
        <v>Proyecto de Formulación del plan de investigación sobre la base natural de la Cuenca. 2 años</v>
      </c>
      <c r="C33" s="135">
        <f>'Tablas Río Gaira'!C350</f>
        <v>400000000</v>
      </c>
      <c r="D33" s="135">
        <f>'Tablas Río Gaira'!D350</f>
        <v>0</v>
      </c>
      <c r="E33" s="135">
        <f>'Tablas Río Gaira'!E350</f>
        <v>0</v>
      </c>
      <c r="F33" s="135">
        <f>'Tablas Río Gaira'!F350</f>
        <v>400000000</v>
      </c>
    </row>
    <row r="34" spans="2:8" ht="30" x14ac:dyDescent="0.25">
      <c r="B34" s="134" t="str">
        <f>'Tablas Río Gaira'!B353:F353</f>
        <v>Proyecto de Formulación del programa de monitoreo de los ecosistemas, recursos naturales y las variables climáticas. 10 años</v>
      </c>
      <c r="C34" s="135">
        <f>'Tablas Río Gaira'!C365</f>
        <v>3190000000</v>
      </c>
      <c r="D34" s="135">
        <f>'Tablas Río Gaira'!D365</f>
        <v>2410000000</v>
      </c>
      <c r="E34" s="135">
        <f>'Tablas Río Gaira'!E365</f>
        <v>0</v>
      </c>
      <c r="F34" s="135">
        <f>'Tablas Río Gaira'!F365</f>
        <v>5600000000</v>
      </c>
    </row>
    <row r="35" spans="2:8" ht="30" x14ac:dyDescent="0.25">
      <c r="B35" s="134" t="str">
        <f>'Tablas Río Gaira'!B369:F369</f>
        <v>I. Programa de Manejo y Seguimiento  de riesgos ambientales y tecnologicos y  Control integral de  Asentamientos Subnormales</v>
      </c>
      <c r="C35" s="135">
        <f>'Tablas Río Gaira'!C373</f>
        <v>0</v>
      </c>
      <c r="D35" s="135">
        <f>'Tablas Río Gaira'!D373</f>
        <v>0</v>
      </c>
      <c r="E35" s="135">
        <f>'Tablas Río Gaira'!E373</f>
        <v>2880000000</v>
      </c>
      <c r="F35" s="135">
        <f>'Tablas Río Gaira'!F373</f>
        <v>2880000000</v>
      </c>
    </row>
    <row r="36" spans="2:8" ht="30" x14ac:dyDescent="0.25">
      <c r="B36" s="194" t="str">
        <f>'Tablas Río Gaira'!B378:F378</f>
        <v>Proyecto de Estudio de evaluación semi-cuantitativa de riesgos ambientales y tecnológicos (por lo menos a escala 1:25000). 2 años</v>
      </c>
      <c r="C36" s="193">
        <f>'Tablas Río Gaira'!C390</f>
        <v>2967000000</v>
      </c>
      <c r="D36" s="193">
        <f>'Tablas Río Gaira'!D390</f>
        <v>68000000</v>
      </c>
      <c r="E36" s="193">
        <f>'Tablas Río Gaira'!E390</f>
        <v>0</v>
      </c>
      <c r="F36" s="193">
        <f>'Tablas Río Gaira'!F390</f>
        <v>3035000000</v>
      </c>
    </row>
    <row r="37" spans="2:8" x14ac:dyDescent="0.25">
      <c r="B37" s="192" t="str">
        <f>'Tablas Río Gaira'!B393:F393</f>
        <v>Proyecto de Diseño de un sistema de alerta temprana. 1 año</v>
      </c>
      <c r="C37" s="193">
        <f>'Tablas Río Gaira'!C402</f>
        <v>566250000</v>
      </c>
      <c r="D37" s="193">
        <f>'Tablas Río Gaira'!D402</f>
        <v>0</v>
      </c>
      <c r="E37" s="193">
        <f>'Tablas Río Gaira'!E402</f>
        <v>0</v>
      </c>
      <c r="F37" s="193">
        <f>'Tablas Río Gaira'!F402</f>
        <v>566250000</v>
      </c>
    </row>
    <row r="38" spans="2:8" ht="30" x14ac:dyDescent="0.25">
      <c r="B38" s="134" t="str">
        <f>'Tablas Río Gaira'!B405:F405</f>
        <v>Proyecto de Estudio demografico para la definición de zonas de expansión urbanas. 1 año</v>
      </c>
      <c r="C38" s="135">
        <f>'Tablas Río Gaira'!C412</f>
        <v>200000000</v>
      </c>
      <c r="D38" s="135">
        <f>'Tablas Río Gaira'!D412</f>
        <v>0</v>
      </c>
      <c r="E38" s="135">
        <f>'Tablas Río Gaira'!E412</f>
        <v>0</v>
      </c>
      <c r="F38" s="135">
        <f>'Tablas Río Gaira'!F412</f>
        <v>200000000</v>
      </c>
      <c r="G38" s="176"/>
    </row>
    <row r="39" spans="2:8" ht="30" x14ac:dyDescent="0.25">
      <c r="B39" s="134" t="str">
        <f>'Tablas Río Gaira'!B416:F416</f>
        <v>J. Programa de Recuperación,  mantenimiento y protección de las rondas hídricas y Acuíferos</v>
      </c>
      <c r="C39" s="135">
        <f>'Tablas Río Gaira'!C422</f>
        <v>0</v>
      </c>
      <c r="D39" s="135">
        <f>'Tablas Río Gaira'!D422</f>
        <v>0</v>
      </c>
      <c r="E39" s="135">
        <f>'Tablas Río Gaira'!E422</f>
        <v>7800000000</v>
      </c>
      <c r="F39" s="135">
        <f>'Tablas Río Gaira'!F422</f>
        <v>7800000000</v>
      </c>
    </row>
    <row r="40" spans="2:8" ht="30" x14ac:dyDescent="0.25">
      <c r="B40" s="194" t="str">
        <f>'Tablas Río Gaira'!B425:F425</f>
        <v>Proyecto de Delimitación física, recuperación  y saneamiento de las rondas hídricas del río y principales afluentes. 4 años</v>
      </c>
      <c r="C40" s="193">
        <f>'Tablas Río Gaira'!C437</f>
        <v>459000000</v>
      </c>
      <c r="D40" s="193">
        <f>'Tablas Río Gaira'!D437</f>
        <v>41000000</v>
      </c>
      <c r="E40" s="193">
        <f>'Tablas Río Gaira'!E437</f>
        <v>0</v>
      </c>
      <c r="F40" s="193">
        <f>'Tablas Río Gaira'!F437</f>
        <v>500000000</v>
      </c>
    </row>
    <row r="41" spans="2:8" ht="27.75" customHeight="1" x14ac:dyDescent="0.25">
      <c r="B41" s="194" t="str">
        <f>'Tablas Río Gaira'!B439:F439</f>
        <v>Proyecto de Delimitación Física de las áreas de recarga de Acuíferos. 4 años</v>
      </c>
      <c r="C41" s="193">
        <f>'Tablas Río Gaira'!C451</f>
        <v>2992000000</v>
      </c>
      <c r="D41" s="193">
        <f>'Tablas Río Gaira'!D451</f>
        <v>208000000</v>
      </c>
      <c r="E41" s="193">
        <f>'Tablas Río Gaira'!E451</f>
        <v>0</v>
      </c>
      <c r="F41" s="193">
        <f>'Tablas Río Gaira'!F451</f>
        <v>3200000000</v>
      </c>
    </row>
    <row r="42" spans="2:8" x14ac:dyDescent="0.25">
      <c r="B42" s="134" t="str">
        <f>'Tablas Río Gaira'!B454:F454</f>
        <v>K. Programa de Control, seguimiento y monitoreo del recurso hídrico</v>
      </c>
      <c r="C42" s="135">
        <f>'Tablas Río Gaira'!C459</f>
        <v>0</v>
      </c>
      <c r="D42" s="135">
        <f>'Tablas Río Gaira'!D459</f>
        <v>0</v>
      </c>
      <c r="E42" s="135">
        <f>'Tablas Río Gaira'!E459</f>
        <v>4320000000</v>
      </c>
      <c r="F42" s="135">
        <f>'Tablas Río Gaira'!F459</f>
        <v>4320000000</v>
      </c>
    </row>
    <row r="43" spans="2:8" x14ac:dyDescent="0.25">
      <c r="B43" s="134" t="str">
        <f>'Tablas Río Gaira'!B463:F463</f>
        <v>Proyecto de  Fortalecimiento de redes de monitoreo de la calidad del agua. 2 años</v>
      </c>
      <c r="C43" s="135">
        <f>'Tablas Río Gaira'!C471</f>
        <v>1080000000</v>
      </c>
      <c r="D43" s="135">
        <f>'Tablas Río Gaira'!D471</f>
        <v>40000000</v>
      </c>
      <c r="E43" s="135">
        <f>'Tablas Río Gaira'!E471</f>
        <v>0</v>
      </c>
      <c r="F43" s="135">
        <f>'Tablas Río Gaira'!F471</f>
        <v>1120000000</v>
      </c>
    </row>
    <row r="44" spans="2:8" ht="30" x14ac:dyDescent="0.25">
      <c r="B44" s="194" t="str">
        <f>'Tablas Río Gaira'!B474:F474</f>
        <v>Proyecto de Instrumentación de cuencas para manejo y aprovechamiento controlado del recurso hídrico superficial y subterráneo. 4 años</v>
      </c>
      <c r="C44" s="193">
        <f>'Tablas Río Gaira'!C485</f>
        <v>257650000</v>
      </c>
      <c r="D44" s="193">
        <f>'Tablas Río Gaira'!D485</f>
        <v>42350000</v>
      </c>
      <c r="E44" s="193">
        <f>'Tablas Río Gaira'!E485</f>
        <v>0</v>
      </c>
      <c r="F44" s="193">
        <f>'Tablas Río Gaira'!F485</f>
        <v>300000000</v>
      </c>
    </row>
    <row r="45" spans="2:8" x14ac:dyDescent="0.25">
      <c r="B45" s="194" t="str">
        <f>'Tablas Río Gaira'!B488:F488</f>
        <v>Proyecto de Seguimiento y Monitoreo de las concesiones otorgadas por Corpamag</v>
      </c>
      <c r="C45" s="193">
        <f>'Tablas Río Gaira'!C499</f>
        <v>315500000</v>
      </c>
      <c r="D45" s="193">
        <f>'Tablas Río Gaira'!D499</f>
        <v>59500000</v>
      </c>
      <c r="E45" s="193">
        <f>'Tablas Río Gaira'!E499</f>
        <v>0</v>
      </c>
      <c r="F45" s="193">
        <f>'Tablas Río Gaira'!F499</f>
        <v>375000000</v>
      </c>
    </row>
    <row r="46" spans="2:8" x14ac:dyDescent="0.25">
      <c r="B46" s="183" t="s">
        <v>17</v>
      </c>
      <c r="C46" s="184">
        <f t="shared" ref="C46:E46" si="2">SUM(C4:C45)</f>
        <v>34259761000</v>
      </c>
      <c r="D46" s="184">
        <f t="shared" si="2"/>
        <v>20387071000</v>
      </c>
      <c r="E46" s="184">
        <f t="shared" si="2"/>
        <v>21915868700</v>
      </c>
      <c r="F46" s="184">
        <f>SUM(F4:F45)</f>
        <v>76562700700</v>
      </c>
      <c r="G46" s="92">
        <f>F4+F6+F10+F13+F15+F20+F25+F29+F35+F39+F42</f>
        <v>20118868700</v>
      </c>
      <c r="H46" s="92">
        <f>F46-G46</f>
        <v>56443832000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5" zoomScaleNormal="85" workbookViewId="0">
      <pane xSplit="3" ySplit="1" topLeftCell="H32" activePane="bottomRight" state="frozen"/>
      <selection pane="topRight" activeCell="D1" sqref="D1"/>
      <selection pane="bottomLeft" activeCell="A2" sqref="A2"/>
      <selection pane="bottomRight" activeCell="D28" sqref="D28"/>
    </sheetView>
  </sheetViews>
  <sheetFormatPr baseColWidth="10" defaultRowHeight="15" x14ac:dyDescent="0.25"/>
  <cols>
    <col min="1" max="1" width="9.85546875" style="84"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3" bestFit="1" customWidth="1"/>
    <col min="17" max="17" width="14.7109375" style="83" bestFit="1" customWidth="1"/>
    <col min="18" max="18" width="19.42578125" style="83" bestFit="1" customWidth="1"/>
  </cols>
  <sheetData>
    <row r="1" spans="1:18" x14ac:dyDescent="0.25">
      <c r="A1" s="282" t="s">
        <v>205</v>
      </c>
      <c r="B1" s="281" t="s">
        <v>204</v>
      </c>
      <c r="C1" s="281" t="s">
        <v>203</v>
      </c>
      <c r="D1" s="281" t="s">
        <v>202</v>
      </c>
      <c r="E1" s="281"/>
      <c r="F1" s="281"/>
      <c r="G1" s="281"/>
      <c r="H1" s="281"/>
      <c r="I1" s="281"/>
      <c r="J1" s="281"/>
      <c r="K1" s="281"/>
      <c r="L1" s="281"/>
      <c r="M1" s="177"/>
      <c r="N1" s="281" t="s">
        <v>17</v>
      </c>
    </row>
    <row r="2" spans="1:18" x14ac:dyDescent="0.25">
      <c r="A2" s="282"/>
      <c r="B2" s="281"/>
      <c r="C2" s="281"/>
      <c r="D2" s="177" t="s">
        <v>445</v>
      </c>
      <c r="E2" s="177" t="s">
        <v>446</v>
      </c>
      <c r="F2" s="177" t="s">
        <v>447</v>
      </c>
      <c r="G2" s="177" t="s">
        <v>448</v>
      </c>
      <c r="H2" s="177" t="s">
        <v>449</v>
      </c>
      <c r="I2" s="177" t="s">
        <v>450</v>
      </c>
      <c r="J2" s="177" t="s">
        <v>451</v>
      </c>
      <c r="K2" s="177" t="s">
        <v>452</v>
      </c>
      <c r="L2" s="177" t="s">
        <v>453</v>
      </c>
      <c r="M2" s="177" t="s">
        <v>454</v>
      </c>
      <c r="N2" s="281"/>
    </row>
    <row r="3" spans="1:18" x14ac:dyDescent="0.25">
      <c r="A3" s="178" t="s">
        <v>353</v>
      </c>
      <c r="B3" s="148">
        <v>1</v>
      </c>
      <c r="C3" s="151" t="str">
        <f>'Resumen Totales'!B5</f>
        <v>Proyecto de Articulación interinstitucional para educación ambiental. 2 años</v>
      </c>
      <c r="D3" s="106">
        <v>150000000</v>
      </c>
      <c r="E3" s="106">
        <v>150000000</v>
      </c>
      <c r="F3" s="87"/>
      <c r="G3" s="185"/>
      <c r="H3" s="87"/>
      <c r="I3" s="87"/>
      <c r="J3" s="87"/>
      <c r="K3" s="87"/>
      <c r="L3" s="87"/>
      <c r="M3" s="87"/>
      <c r="N3" s="150">
        <f>SUM(D3:M3)</f>
        <v>300000000</v>
      </c>
      <c r="O3" s="86"/>
    </row>
    <row r="4" spans="1:18" x14ac:dyDescent="0.25">
      <c r="A4" s="283" t="s">
        <v>354</v>
      </c>
      <c r="B4" s="148">
        <v>2</v>
      </c>
      <c r="C4" s="151" t="str">
        <f>'Resumen Totales'!B7</f>
        <v>Proyecto de Fortalecimiento del sistema de calidad institucional. 4 años</v>
      </c>
      <c r="D4" s="106">
        <v>150000000</v>
      </c>
      <c r="E4" s="106">
        <v>150000000</v>
      </c>
      <c r="F4" s="106">
        <v>150000000</v>
      </c>
      <c r="G4" s="106">
        <v>150000000</v>
      </c>
      <c r="H4" s="186"/>
      <c r="I4" s="186"/>
      <c r="J4" s="186"/>
      <c r="K4" s="186"/>
      <c r="L4" s="186"/>
      <c r="M4" s="186"/>
      <c r="N4" s="150">
        <f t="shared" ref="N4:N33" si="0">SUM(D4:M4)</f>
        <v>600000000</v>
      </c>
      <c r="O4" s="86"/>
    </row>
    <row r="5" spans="1:18" ht="24" x14ac:dyDescent="0.25">
      <c r="A5" s="283"/>
      <c r="B5" s="148">
        <v>3</v>
      </c>
      <c r="C5" s="151" t="str">
        <f>'Resumen Totales'!B8</f>
        <v>Proyecto de Fortalecimiento del sistema de información ambiental de la cuenca. 2 años</v>
      </c>
      <c r="D5" s="106">
        <v>205000000</v>
      </c>
      <c r="E5" s="106">
        <v>205000000</v>
      </c>
      <c r="F5" s="186"/>
      <c r="G5" s="185"/>
      <c r="H5" s="185"/>
      <c r="I5" s="185"/>
      <c r="J5" s="185"/>
      <c r="K5" s="185"/>
      <c r="L5" s="185"/>
      <c r="M5" s="185"/>
      <c r="N5" s="150">
        <f t="shared" si="0"/>
        <v>410000000</v>
      </c>
      <c r="O5" s="86"/>
    </row>
    <row r="6" spans="1:18" ht="24" x14ac:dyDescent="0.25">
      <c r="A6" s="283"/>
      <c r="B6" s="148">
        <v>4</v>
      </c>
      <c r="C6" s="151" t="str">
        <f>'Resumen Totales'!B9</f>
        <v>Proyecto de Capacitación y formación de los empleados a nivel de postgrado en sistemas de calidad ambiente y administración pública . 4 años</v>
      </c>
      <c r="D6" s="106">
        <v>412500000</v>
      </c>
      <c r="E6" s="106">
        <v>412500000</v>
      </c>
      <c r="F6" s="106">
        <v>412500000</v>
      </c>
      <c r="G6" s="106">
        <v>412500000</v>
      </c>
      <c r="H6" s="186"/>
      <c r="I6" s="186"/>
      <c r="J6" s="186"/>
      <c r="K6" s="186"/>
      <c r="L6" s="186"/>
      <c r="M6" s="186"/>
      <c r="N6" s="150">
        <f t="shared" si="0"/>
        <v>1650000000</v>
      </c>
      <c r="O6" s="86"/>
    </row>
    <row r="7" spans="1:18" x14ac:dyDescent="0.25">
      <c r="A7" s="283" t="s">
        <v>355</v>
      </c>
      <c r="B7" s="148">
        <v>5</v>
      </c>
      <c r="C7" s="195" t="str">
        <f>'Resumen Totales'!B11</f>
        <v>Proyecto de Educación Ambiental Participativa. 2 años</v>
      </c>
      <c r="D7" s="196">
        <v>495000000</v>
      </c>
      <c r="E7" s="196">
        <v>495000000</v>
      </c>
      <c r="F7" s="197"/>
      <c r="G7" s="198"/>
      <c r="H7" s="198"/>
      <c r="I7" s="198"/>
      <c r="J7" s="198"/>
      <c r="K7" s="198"/>
      <c r="L7" s="198"/>
      <c r="M7" s="198"/>
      <c r="N7" s="199">
        <f t="shared" si="0"/>
        <v>990000000</v>
      </c>
      <c r="O7" s="86"/>
    </row>
    <row r="8" spans="1:18" ht="24" x14ac:dyDescent="0.25">
      <c r="A8" s="283"/>
      <c r="B8" s="148">
        <v>6</v>
      </c>
      <c r="C8" s="149" t="str">
        <f>'Resumen Totales'!B12</f>
        <v>Proyecto de conformación, consolidación y capacitación de comités de gestores ambientales comunitarios. 2 años</v>
      </c>
      <c r="D8" s="106">
        <v>150000000</v>
      </c>
      <c r="E8" s="106">
        <v>150000000</v>
      </c>
      <c r="F8" s="186"/>
      <c r="G8" s="185"/>
      <c r="H8" s="185"/>
      <c r="I8" s="185"/>
      <c r="J8" s="185"/>
      <c r="K8" s="185"/>
      <c r="L8" s="185"/>
      <c r="M8" s="185"/>
      <c r="N8" s="150">
        <f t="shared" si="0"/>
        <v>300000000</v>
      </c>
      <c r="O8" s="86"/>
    </row>
    <row r="9" spans="1:18" x14ac:dyDescent="0.25">
      <c r="A9" s="178" t="s">
        <v>356</v>
      </c>
      <c r="B9" s="148">
        <v>7</v>
      </c>
      <c r="C9" s="151" t="str">
        <f>'Resumen Totales'!B14</f>
        <v>Proyecto de Coordinación institucional con los territorios etnicos. 2 años</v>
      </c>
      <c r="D9" s="106">
        <v>230000000</v>
      </c>
      <c r="E9" s="106">
        <v>230000000</v>
      </c>
      <c r="F9" s="186"/>
      <c r="G9" s="185"/>
      <c r="H9" s="185"/>
      <c r="I9" s="185"/>
      <c r="J9" s="185"/>
      <c r="K9" s="185"/>
      <c r="L9" s="185"/>
      <c r="M9" s="185"/>
      <c r="N9" s="150">
        <f t="shared" si="0"/>
        <v>460000000</v>
      </c>
      <c r="O9" s="86"/>
      <c r="P9" s="85"/>
    </row>
    <row r="10" spans="1:18" ht="24" x14ac:dyDescent="0.25">
      <c r="A10" s="283" t="s">
        <v>357</v>
      </c>
      <c r="B10" s="148">
        <v>8</v>
      </c>
      <c r="C10" s="151" t="str">
        <f>'Resumen Totales'!B16</f>
        <v>Proyecto de Gestión de los residuos generados en la actividad productiva. 8 años</v>
      </c>
      <c r="D10" s="106">
        <v>125000000</v>
      </c>
      <c r="E10" s="106">
        <v>125000000</v>
      </c>
      <c r="F10" s="106">
        <v>125000000</v>
      </c>
      <c r="G10" s="106">
        <v>125000000</v>
      </c>
      <c r="H10" s="106">
        <v>125000000</v>
      </c>
      <c r="I10" s="106">
        <v>125000000</v>
      </c>
      <c r="J10" s="106">
        <v>125000000</v>
      </c>
      <c r="K10" s="106">
        <v>125000000</v>
      </c>
      <c r="L10" s="186"/>
      <c r="M10" s="186"/>
      <c r="N10" s="150">
        <f t="shared" si="0"/>
        <v>1000000000</v>
      </c>
      <c r="O10" s="86"/>
    </row>
    <row r="11" spans="1:18" x14ac:dyDescent="0.25">
      <c r="A11" s="283"/>
      <c r="B11" s="148">
        <v>9</v>
      </c>
      <c r="C11" s="151" t="str">
        <f>'Resumen Totales'!B17</f>
        <v>Proyecto de Gestión sostenible del uso del agua en la agroindustria. 4 años</v>
      </c>
      <c r="D11" s="106">
        <v>695000000</v>
      </c>
      <c r="E11" s="106">
        <v>695000000</v>
      </c>
      <c r="F11" s="106">
        <v>695000000</v>
      </c>
      <c r="G11" s="106">
        <v>695000000</v>
      </c>
      <c r="H11" s="186"/>
      <c r="I11" s="186"/>
      <c r="J11" s="186"/>
      <c r="K11" s="186"/>
      <c r="L11" s="186"/>
      <c r="M11" s="186"/>
      <c r="N11" s="150">
        <f t="shared" si="0"/>
        <v>2780000000</v>
      </c>
      <c r="O11" s="86"/>
    </row>
    <row r="12" spans="1:18" ht="24" x14ac:dyDescent="0.25">
      <c r="A12" s="283"/>
      <c r="B12" s="148">
        <v>10</v>
      </c>
      <c r="C12" s="151" t="str">
        <f>'Resumen Totales'!B18</f>
        <v>Proyecto de Capacitación e implementación de tecnologías sostenibles para las actividades agropecuarias. 5 años</v>
      </c>
      <c r="D12" s="106">
        <v>55244200</v>
      </c>
      <c r="E12" s="106">
        <v>55244200</v>
      </c>
      <c r="F12" s="106">
        <v>55244200</v>
      </c>
      <c r="G12" s="106">
        <v>55244200</v>
      </c>
      <c r="H12" s="106">
        <v>55244200</v>
      </c>
      <c r="I12" s="186"/>
      <c r="J12" s="186"/>
      <c r="K12" s="186"/>
      <c r="L12" s="186"/>
      <c r="M12" s="186"/>
      <c r="N12" s="150">
        <f t="shared" si="0"/>
        <v>276221000</v>
      </c>
      <c r="O12" s="86"/>
      <c r="R12" s="85"/>
    </row>
    <row r="13" spans="1:18" ht="24" x14ac:dyDescent="0.25">
      <c r="A13" s="283"/>
      <c r="B13" s="148">
        <v>11</v>
      </c>
      <c r="C13" s="151" t="str">
        <f>'Resumen Totales'!B19</f>
        <v>Proyecto de Formulación de un plan de incentivos a las prácticas productivas sostenibles. 1 año</v>
      </c>
      <c r="D13" s="106">
        <v>851851000</v>
      </c>
      <c r="E13" s="186"/>
      <c r="F13" s="186"/>
      <c r="G13" s="185"/>
      <c r="H13" s="185"/>
      <c r="I13" s="185"/>
      <c r="J13" s="185"/>
      <c r="K13" s="185"/>
      <c r="L13" s="185"/>
      <c r="M13" s="185"/>
      <c r="N13" s="150">
        <f t="shared" si="0"/>
        <v>851851000</v>
      </c>
      <c r="O13" s="86"/>
    </row>
    <row r="14" spans="1:18" ht="24" x14ac:dyDescent="0.25">
      <c r="A14" s="283" t="s">
        <v>358</v>
      </c>
      <c r="B14" s="148">
        <v>12</v>
      </c>
      <c r="C14" s="151" t="str">
        <f>'Resumen Totales'!B21</f>
        <v>Proyecto de Ampliación y mejoramiento en la calidad de servicios de agua potable y saneamiento básico. 4 años</v>
      </c>
      <c r="D14" s="106">
        <v>5000000000</v>
      </c>
      <c r="E14" s="106">
        <v>5000000000</v>
      </c>
      <c r="F14" s="106">
        <v>5000000000</v>
      </c>
      <c r="G14" s="106">
        <v>5000000000</v>
      </c>
      <c r="H14" s="186"/>
      <c r="I14" s="186"/>
      <c r="J14" s="186"/>
      <c r="K14" s="186"/>
      <c r="L14" s="186"/>
      <c r="M14" s="186"/>
      <c r="N14" s="150">
        <f t="shared" si="0"/>
        <v>20000000000</v>
      </c>
      <c r="O14" s="86"/>
    </row>
    <row r="15" spans="1:18" ht="24" x14ac:dyDescent="0.25">
      <c r="A15" s="283"/>
      <c r="B15" s="148">
        <v>13</v>
      </c>
      <c r="C15" s="151" t="str">
        <f>'Resumen Totales'!B22</f>
        <v>Proyecto de Formulación de un plan de mejoramiento de hábitat para comunidades localizadas en zonas aptas para uso residencial. 1 año</v>
      </c>
      <c r="D15" s="106">
        <v>300000000</v>
      </c>
      <c r="E15" s="186"/>
      <c r="F15" s="186"/>
      <c r="G15" s="185"/>
      <c r="H15" s="185"/>
      <c r="I15" s="185"/>
      <c r="J15" s="185"/>
      <c r="K15" s="185"/>
      <c r="L15" s="185"/>
      <c r="M15" s="185"/>
      <c r="N15" s="150">
        <f t="shared" si="0"/>
        <v>300000000</v>
      </c>
      <c r="O15" s="86"/>
    </row>
    <row r="16" spans="1:18" ht="24" x14ac:dyDescent="0.25">
      <c r="A16" s="283"/>
      <c r="B16" s="148">
        <v>14</v>
      </c>
      <c r="C16" s="151" t="str">
        <f>'Resumen Totales'!B23</f>
        <v>Proyecto de Evaluación de los mecanismos de gestión de salud y educación. 2 años</v>
      </c>
      <c r="D16" s="106">
        <v>125000000</v>
      </c>
      <c r="E16" s="106">
        <v>125000000</v>
      </c>
      <c r="F16" s="186"/>
      <c r="G16" s="185"/>
      <c r="H16" s="185"/>
      <c r="I16" s="185"/>
      <c r="J16" s="185"/>
      <c r="K16" s="185"/>
      <c r="L16" s="185"/>
      <c r="M16" s="185"/>
      <c r="N16" s="150">
        <f t="shared" si="0"/>
        <v>250000000</v>
      </c>
      <c r="O16" s="86"/>
    </row>
    <row r="17" spans="1:18" ht="24" x14ac:dyDescent="0.25">
      <c r="A17" s="283"/>
      <c r="B17" s="148">
        <v>15</v>
      </c>
      <c r="C17" s="151" t="str">
        <f>'Resumen Totales'!B24</f>
        <v>Proyecto de Capacitación ciudadana para la vigilancia, control y seguimiento de los recursos destinados a invertir. 2 años</v>
      </c>
      <c r="D17" s="106">
        <v>100000000</v>
      </c>
      <c r="E17" s="106">
        <v>100000000</v>
      </c>
      <c r="F17" s="186"/>
      <c r="G17" s="185"/>
      <c r="H17" s="185"/>
      <c r="I17" s="185"/>
      <c r="J17" s="185"/>
      <c r="K17" s="185"/>
      <c r="L17" s="185"/>
      <c r="M17" s="185"/>
      <c r="N17" s="150">
        <f t="shared" si="0"/>
        <v>200000000</v>
      </c>
      <c r="O17" s="86"/>
    </row>
    <row r="18" spans="1:18" ht="24" x14ac:dyDescent="0.25">
      <c r="A18" s="283" t="s">
        <v>359</v>
      </c>
      <c r="B18" s="148">
        <v>16</v>
      </c>
      <c r="C18" s="151" t="str">
        <f>'Resumen Totales'!B26</f>
        <v>Proyecto de Incorporación de determinantes ambientales POMCAs en los POT, EOT y PBNOT de los municipios que hacen parte de la Cuenca. 1 año</v>
      </c>
      <c r="D18" s="106">
        <v>300000000</v>
      </c>
      <c r="E18" s="186"/>
      <c r="F18" s="186"/>
      <c r="G18" s="185"/>
      <c r="H18" s="185"/>
      <c r="I18" s="185"/>
      <c r="J18" s="185"/>
      <c r="K18" s="185"/>
      <c r="L18" s="185"/>
      <c r="M18" s="185"/>
      <c r="N18" s="150">
        <f t="shared" si="0"/>
        <v>300000000</v>
      </c>
      <c r="O18" s="86"/>
      <c r="P18" s="85"/>
    </row>
    <row r="19" spans="1:18" x14ac:dyDescent="0.25">
      <c r="A19" s="283"/>
      <c r="B19" s="148">
        <v>17</v>
      </c>
      <c r="C19" s="151" t="str">
        <f>'Resumen Totales'!B27</f>
        <v>Proyecto de Lineamientos para el ordenamiento y manejo forestal. 10 años</v>
      </c>
      <c r="D19" s="106">
        <v>454091000</v>
      </c>
      <c r="E19" s="106">
        <v>454091000</v>
      </c>
      <c r="F19" s="106">
        <v>454091000</v>
      </c>
      <c r="G19" s="106">
        <v>454091000</v>
      </c>
      <c r="H19" s="106">
        <v>454091000</v>
      </c>
      <c r="I19" s="106">
        <v>454091000</v>
      </c>
      <c r="J19" s="106">
        <v>454091000</v>
      </c>
      <c r="K19" s="106">
        <v>454091000</v>
      </c>
      <c r="L19" s="106">
        <v>454091000</v>
      </c>
      <c r="M19" s="106">
        <v>454091000</v>
      </c>
      <c r="N19" s="150">
        <f t="shared" si="0"/>
        <v>4540910000</v>
      </c>
      <c r="O19" s="86"/>
    </row>
    <row r="20" spans="1:18" ht="24" x14ac:dyDescent="0.25">
      <c r="A20" s="283"/>
      <c r="B20" s="148">
        <v>18</v>
      </c>
      <c r="C20" s="151" t="str">
        <f>'Resumen Totales'!B28</f>
        <v>Proyecto de Formulación de los lineamientos para el turismo sostenible. 2 años</v>
      </c>
      <c r="D20" s="106">
        <v>400000000</v>
      </c>
      <c r="E20" s="106">
        <v>400000000</v>
      </c>
      <c r="F20" s="186"/>
      <c r="G20" s="185"/>
      <c r="H20" s="185"/>
      <c r="I20" s="185"/>
      <c r="J20" s="185"/>
      <c r="K20" s="185"/>
      <c r="L20" s="185"/>
      <c r="M20" s="185"/>
      <c r="N20" s="150">
        <f t="shared" si="0"/>
        <v>800000000</v>
      </c>
      <c r="O20" s="86"/>
    </row>
    <row r="21" spans="1:18" ht="24" x14ac:dyDescent="0.25">
      <c r="A21" s="283" t="s">
        <v>360</v>
      </c>
      <c r="B21" s="148">
        <v>19</v>
      </c>
      <c r="C21" s="152" t="str">
        <f>'Resumen Totales'!B30</f>
        <v>Proyecto de Restauración  ecológica de bosques, rondas hídricas y nacederos. 10 años</v>
      </c>
      <c r="D21" s="106">
        <v>398860000</v>
      </c>
      <c r="E21" s="106">
        <v>398860000</v>
      </c>
      <c r="F21" s="106">
        <v>398860000</v>
      </c>
      <c r="G21" s="106">
        <v>398860000</v>
      </c>
      <c r="H21" s="106">
        <v>398860000</v>
      </c>
      <c r="I21" s="106">
        <v>398860000</v>
      </c>
      <c r="J21" s="106">
        <v>398860000</v>
      </c>
      <c r="K21" s="106">
        <v>398860000</v>
      </c>
      <c r="L21" s="106">
        <v>398860000</v>
      </c>
      <c r="M21" s="106">
        <v>398860000</v>
      </c>
      <c r="N21" s="150">
        <f t="shared" si="0"/>
        <v>3988600000</v>
      </c>
      <c r="O21" s="86"/>
    </row>
    <row r="22" spans="1:18" ht="24" x14ac:dyDescent="0.25">
      <c r="A22" s="283"/>
      <c r="B22" s="148">
        <v>20</v>
      </c>
      <c r="C22" s="152" t="str">
        <f>'Resumen Totales'!B31</f>
        <v>Proyecto de Directrices para la conservación y el uso sostenible de las especies de fauna. 5 años</v>
      </c>
      <c r="D22" s="106">
        <v>150000000</v>
      </c>
      <c r="E22" s="106">
        <v>150000000</v>
      </c>
      <c r="F22" s="106">
        <v>150000000</v>
      </c>
      <c r="G22" s="106">
        <v>150000000</v>
      </c>
      <c r="H22" s="106">
        <v>150000000</v>
      </c>
      <c r="I22" s="186"/>
      <c r="J22" s="186"/>
      <c r="K22" s="186"/>
      <c r="L22" s="186"/>
      <c r="M22" s="186"/>
      <c r="N22" s="150">
        <f t="shared" si="0"/>
        <v>750000000</v>
      </c>
      <c r="O22" s="86"/>
      <c r="P22" s="85"/>
    </row>
    <row r="23" spans="1:18" ht="24" x14ac:dyDescent="0.25">
      <c r="A23" s="283"/>
      <c r="B23" s="148">
        <v>21</v>
      </c>
      <c r="C23" s="152" t="str">
        <f>'Resumen Totales'!B32</f>
        <v>Proyecto de establecimiento de una nueva área protegida (AP) para la conservación de la biodiversidad. 2 años</v>
      </c>
      <c r="D23" s="106">
        <v>200000000</v>
      </c>
      <c r="E23" s="106">
        <v>200000000</v>
      </c>
      <c r="F23" s="186"/>
      <c r="G23" s="185"/>
      <c r="H23" s="185"/>
      <c r="I23" s="185"/>
      <c r="J23" s="185"/>
      <c r="K23" s="185"/>
      <c r="L23" s="185"/>
      <c r="M23" s="185"/>
      <c r="N23" s="150">
        <f t="shared" si="0"/>
        <v>400000000</v>
      </c>
      <c r="O23" s="86"/>
      <c r="R23" s="85"/>
    </row>
    <row r="24" spans="1:18" ht="24" x14ac:dyDescent="0.25">
      <c r="A24" s="283"/>
      <c r="B24" s="148">
        <v>22</v>
      </c>
      <c r="C24" s="152" t="str">
        <f>'Resumen Totales'!B33</f>
        <v>Proyecto de Formulación del plan de investigación sobre la base natural de la Cuenca. 2 años</v>
      </c>
      <c r="D24" s="106">
        <v>200000000</v>
      </c>
      <c r="E24" s="106">
        <v>200000000</v>
      </c>
      <c r="F24" s="186"/>
      <c r="G24" s="185"/>
      <c r="H24" s="185"/>
      <c r="I24" s="185"/>
      <c r="J24" s="185"/>
      <c r="K24" s="185"/>
      <c r="L24" s="185"/>
      <c r="M24" s="185"/>
      <c r="N24" s="150">
        <f t="shared" si="0"/>
        <v>400000000</v>
      </c>
      <c r="O24" s="86"/>
    </row>
    <row r="25" spans="1:18" ht="24" x14ac:dyDescent="0.25">
      <c r="A25" s="283"/>
      <c r="B25" s="148">
        <v>23</v>
      </c>
      <c r="C25" s="152" t="str">
        <f>'Resumen Totales'!B34</f>
        <v>Proyecto de Formulación del programa de monitoreo de los ecosistemas, recursos naturales y las variables climáticas. 10 años</v>
      </c>
      <c r="D25" s="106">
        <v>560000000</v>
      </c>
      <c r="E25" s="106">
        <v>560000000</v>
      </c>
      <c r="F25" s="106">
        <v>560000000</v>
      </c>
      <c r="G25" s="106">
        <v>560000000</v>
      </c>
      <c r="H25" s="106">
        <v>560000000</v>
      </c>
      <c r="I25" s="106">
        <v>560000000</v>
      </c>
      <c r="J25" s="106">
        <v>560000000</v>
      </c>
      <c r="K25" s="106">
        <v>560000000</v>
      </c>
      <c r="L25" s="106">
        <v>560000000</v>
      </c>
      <c r="M25" s="106">
        <v>560000000</v>
      </c>
      <c r="N25" s="150">
        <f t="shared" si="0"/>
        <v>5600000000</v>
      </c>
      <c r="O25" s="86"/>
    </row>
    <row r="26" spans="1:18" ht="24" x14ac:dyDescent="0.25">
      <c r="A26" s="283" t="s">
        <v>361</v>
      </c>
      <c r="B26" s="148">
        <v>24</v>
      </c>
      <c r="C26" s="195" t="str">
        <f>'Resumen Totales'!B36</f>
        <v>Proyecto de Estudio de evaluación semi-cuantitativa de riesgos ambientales y tecnológicos (por lo menos a escala 1:25000). 2 años</v>
      </c>
      <c r="D26" s="196">
        <v>1517500000</v>
      </c>
      <c r="E26" s="196">
        <v>1517500000</v>
      </c>
      <c r="F26" s="197"/>
      <c r="G26" s="200"/>
      <c r="H26" s="200"/>
      <c r="I26" s="200"/>
      <c r="J26" s="200"/>
      <c r="K26" s="200"/>
      <c r="L26" s="200"/>
      <c r="M26" s="200"/>
      <c r="N26" s="199">
        <f t="shared" si="0"/>
        <v>3035000000</v>
      </c>
      <c r="O26" s="86"/>
      <c r="P26" s="85"/>
    </row>
    <row r="27" spans="1:18" x14ac:dyDescent="0.25">
      <c r="A27" s="283"/>
      <c r="B27" s="148">
        <v>25</v>
      </c>
      <c r="C27" s="195" t="str">
        <f>'Resumen Totales'!B37</f>
        <v>Proyecto de Diseño de un sistema de alerta temprana. 1 año</v>
      </c>
      <c r="D27" s="196">
        <v>566250000</v>
      </c>
      <c r="E27" s="197"/>
      <c r="F27" s="197"/>
      <c r="G27" s="200"/>
      <c r="H27" s="200"/>
      <c r="I27" s="200"/>
      <c r="J27" s="200"/>
      <c r="K27" s="200"/>
      <c r="L27" s="200"/>
      <c r="M27" s="200"/>
      <c r="N27" s="199">
        <f t="shared" si="0"/>
        <v>566250000</v>
      </c>
      <c r="O27" s="86"/>
    </row>
    <row r="28" spans="1:18" ht="24" x14ac:dyDescent="0.25">
      <c r="A28" s="283"/>
      <c r="B28" s="148">
        <v>26</v>
      </c>
      <c r="C28" s="149" t="str">
        <f>'Resumen Totales'!B38</f>
        <v>Proyecto de Estudio demografico para la definición de zonas de expansión urbanas. 1 año</v>
      </c>
      <c r="D28" s="106">
        <v>200000000</v>
      </c>
      <c r="E28" s="186"/>
      <c r="F28" s="186"/>
      <c r="G28" s="187"/>
      <c r="H28" s="187"/>
      <c r="I28" s="187"/>
      <c r="J28" s="187"/>
      <c r="K28" s="187"/>
      <c r="L28" s="187"/>
      <c r="M28" s="187"/>
      <c r="N28" s="150">
        <f t="shared" si="0"/>
        <v>200000000</v>
      </c>
      <c r="O28" s="86"/>
    </row>
    <row r="29" spans="1:18" ht="24" x14ac:dyDescent="0.25">
      <c r="A29" s="283" t="s">
        <v>362</v>
      </c>
      <c r="B29" s="148">
        <v>27</v>
      </c>
      <c r="C29" s="201" t="str">
        <f>'Resumen Totales'!B40</f>
        <v>Proyecto de Delimitación física, recuperación  y saneamiento de las rondas hídricas del río y principales afluentes. 4 años</v>
      </c>
      <c r="D29" s="196">
        <v>125000000</v>
      </c>
      <c r="E29" s="196">
        <v>125000000</v>
      </c>
      <c r="F29" s="196">
        <v>125000000</v>
      </c>
      <c r="G29" s="196">
        <v>125000000</v>
      </c>
      <c r="H29" s="197"/>
      <c r="I29" s="197"/>
      <c r="J29" s="197"/>
      <c r="K29" s="197"/>
      <c r="L29" s="197"/>
      <c r="M29" s="197"/>
      <c r="N29" s="199">
        <f t="shared" si="0"/>
        <v>500000000</v>
      </c>
      <c r="O29" s="86"/>
      <c r="R29" s="85"/>
    </row>
    <row r="30" spans="1:18" x14ac:dyDescent="0.25">
      <c r="A30" s="283"/>
      <c r="B30" s="148">
        <v>28</v>
      </c>
      <c r="C30" s="201" t="str">
        <f>'Resumen Totales'!B41</f>
        <v>Proyecto de Delimitación Física de las áreas de recarga de Acuíferos. 4 años</v>
      </c>
      <c r="D30" s="196">
        <v>800000000</v>
      </c>
      <c r="E30" s="196">
        <v>800000000</v>
      </c>
      <c r="F30" s="196">
        <v>800000000</v>
      </c>
      <c r="G30" s="196">
        <v>800000000</v>
      </c>
      <c r="H30" s="197"/>
      <c r="I30" s="197"/>
      <c r="J30" s="197"/>
      <c r="K30" s="197"/>
      <c r="L30" s="197"/>
      <c r="M30" s="197"/>
      <c r="N30" s="199">
        <f t="shared" si="0"/>
        <v>3200000000</v>
      </c>
      <c r="O30" s="86"/>
    </row>
    <row r="31" spans="1:18" ht="24" x14ac:dyDescent="0.25">
      <c r="A31" s="285" t="s">
        <v>363</v>
      </c>
      <c r="B31" s="148">
        <v>29</v>
      </c>
      <c r="C31" s="149" t="str">
        <f>'Resumen Totales'!B43</f>
        <v>Proyecto de  Fortalecimiento de redes de monitoreo de la calidad del agua. 2 años</v>
      </c>
      <c r="D31" s="106">
        <v>560000000</v>
      </c>
      <c r="E31" s="106">
        <v>560000000</v>
      </c>
      <c r="F31" s="186"/>
      <c r="G31" s="186"/>
      <c r="H31" s="186"/>
      <c r="I31" s="186"/>
      <c r="J31" s="186"/>
      <c r="K31" s="186"/>
      <c r="L31" s="186"/>
      <c r="M31" s="186"/>
      <c r="N31" s="150">
        <f t="shared" si="0"/>
        <v>1120000000</v>
      </c>
      <c r="O31" s="86"/>
    </row>
    <row r="32" spans="1:18" ht="24" x14ac:dyDescent="0.25">
      <c r="A32" s="286"/>
      <c r="B32" s="148">
        <v>30</v>
      </c>
      <c r="C32" s="195" t="str">
        <f>'Resumen Totales'!B44</f>
        <v>Proyecto de Instrumentación de cuencas para manejo y aprovechamiento controlado del recurso hídrico superficial y subterráneo. 4 años</v>
      </c>
      <c r="D32" s="196">
        <v>75000000</v>
      </c>
      <c r="E32" s="196">
        <v>75000000</v>
      </c>
      <c r="F32" s="196">
        <v>75000000</v>
      </c>
      <c r="G32" s="196">
        <v>75000000</v>
      </c>
      <c r="H32" s="197"/>
      <c r="I32" s="197"/>
      <c r="J32" s="197"/>
      <c r="K32" s="197"/>
      <c r="L32" s="197"/>
      <c r="M32" s="197"/>
      <c r="N32" s="199">
        <f t="shared" si="0"/>
        <v>300000000</v>
      </c>
      <c r="O32" s="86"/>
      <c r="P32" s="85"/>
    </row>
    <row r="33" spans="1:18" ht="24" x14ac:dyDescent="0.25">
      <c r="A33" s="287"/>
      <c r="B33" s="148">
        <v>31</v>
      </c>
      <c r="C33" s="195" t="str">
        <f>'Resumen Totales'!B45</f>
        <v>Proyecto de Seguimiento y Monitoreo de las concesiones otorgadas por Corpamag</v>
      </c>
      <c r="D33" s="196">
        <v>93750000</v>
      </c>
      <c r="E33" s="196">
        <v>93750000</v>
      </c>
      <c r="F33" s="196">
        <v>93750000</v>
      </c>
      <c r="G33" s="196">
        <v>93750000</v>
      </c>
      <c r="H33" s="197"/>
      <c r="I33" s="197"/>
      <c r="J33" s="197"/>
      <c r="K33" s="197"/>
      <c r="L33" s="197"/>
      <c r="M33" s="197"/>
      <c r="N33" s="199">
        <f t="shared" si="0"/>
        <v>375000000</v>
      </c>
      <c r="O33" s="86"/>
      <c r="P33" s="85"/>
    </row>
    <row r="34" spans="1:18" x14ac:dyDescent="0.25">
      <c r="A34" s="282" t="s">
        <v>17</v>
      </c>
      <c r="B34" s="282"/>
      <c r="C34" s="282"/>
      <c r="D34" s="153">
        <f>SUM(D3:D33)</f>
        <v>15645046200</v>
      </c>
      <c r="E34" s="153">
        <f t="shared" ref="E34:N34" si="1">SUM(E3:E33)</f>
        <v>13426945200</v>
      </c>
      <c r="F34" s="153">
        <f t="shared" si="1"/>
        <v>9094445200</v>
      </c>
      <c r="G34" s="153">
        <f t="shared" si="1"/>
        <v>9094445200</v>
      </c>
      <c r="H34" s="153">
        <f t="shared" si="1"/>
        <v>1743195200</v>
      </c>
      <c r="I34" s="153">
        <f t="shared" si="1"/>
        <v>1537951000</v>
      </c>
      <c r="J34" s="153">
        <f t="shared" si="1"/>
        <v>1537951000</v>
      </c>
      <c r="K34" s="153">
        <f t="shared" si="1"/>
        <v>1537951000</v>
      </c>
      <c r="L34" s="153">
        <f t="shared" si="1"/>
        <v>1412951000</v>
      </c>
      <c r="M34" s="153">
        <f t="shared" si="1"/>
        <v>1412951000</v>
      </c>
      <c r="N34" s="153">
        <f t="shared" si="1"/>
        <v>56443832000</v>
      </c>
      <c r="O34" s="86"/>
      <c r="R34" s="85"/>
    </row>
    <row r="35" spans="1:18" x14ac:dyDescent="0.25">
      <c r="A35" s="282" t="s">
        <v>19</v>
      </c>
      <c r="B35" s="282"/>
      <c r="C35" s="282"/>
      <c r="D35" s="188">
        <f>(D34/$N$34)</f>
        <v>0.27717902285585427</v>
      </c>
      <c r="E35" s="188">
        <f t="shared" ref="E35:M35" si="2">(E34/$N$34)</f>
        <v>0.23788153150197172</v>
      </c>
      <c r="F35" s="188">
        <f t="shared" si="2"/>
        <v>0.16112380888668226</v>
      </c>
      <c r="G35" s="188">
        <f t="shared" si="2"/>
        <v>0.16112380888668226</v>
      </c>
      <c r="H35" s="188">
        <f t="shared" si="2"/>
        <v>3.0883714628021711E-2</v>
      </c>
      <c r="I35" s="188">
        <f t="shared" si="2"/>
        <v>2.7247459031484608E-2</v>
      </c>
      <c r="J35" s="188">
        <f t="shared" si="2"/>
        <v>2.7247459031484608E-2</v>
      </c>
      <c r="K35" s="188">
        <f t="shared" si="2"/>
        <v>2.7247459031484608E-2</v>
      </c>
      <c r="L35" s="188">
        <f t="shared" si="2"/>
        <v>2.5032868073166969E-2</v>
      </c>
      <c r="M35" s="188">
        <f t="shared" si="2"/>
        <v>2.5032868073166969E-2</v>
      </c>
      <c r="N35" s="189">
        <f>(N34/$N$34)</f>
        <v>1</v>
      </c>
    </row>
    <row r="36" spans="1:18" x14ac:dyDescent="0.25">
      <c r="A36" s="103"/>
    </row>
    <row r="37" spans="1:18" x14ac:dyDescent="0.25">
      <c r="A37" s="103"/>
    </row>
    <row r="38" spans="1:18" x14ac:dyDescent="0.25">
      <c r="C38" s="276" t="s">
        <v>207</v>
      </c>
      <c r="D38" s="276"/>
      <c r="E38" s="276"/>
      <c r="F38" s="276"/>
      <c r="G38" s="276"/>
      <c r="H38" s="276"/>
      <c r="I38" s="276"/>
      <c r="J38" s="276"/>
      <c r="K38" s="276"/>
      <c r="L38" s="276"/>
      <c r="M38" s="276"/>
      <c r="N38" s="276"/>
    </row>
    <row r="39" spans="1:18" x14ac:dyDescent="0.25">
      <c r="C39" s="284" t="s">
        <v>311</v>
      </c>
      <c r="D39" s="281" t="s">
        <v>310</v>
      </c>
      <c r="E39" s="281"/>
      <c r="F39" s="281"/>
      <c r="G39" s="281"/>
      <c r="H39" s="281"/>
      <c r="I39" s="281"/>
      <c r="J39" s="281"/>
      <c r="K39" s="281"/>
      <c r="L39" s="281"/>
      <c r="M39" s="281"/>
      <c r="N39" s="281"/>
    </row>
    <row r="40" spans="1:18" x14ac:dyDescent="0.25">
      <c r="C40" s="284"/>
      <c r="D40" s="177" t="s">
        <v>445</v>
      </c>
      <c r="E40" s="177" t="s">
        <v>446</v>
      </c>
      <c r="F40" s="177" t="s">
        <v>447</v>
      </c>
      <c r="G40" s="177" t="s">
        <v>448</v>
      </c>
      <c r="H40" s="177" t="s">
        <v>449</v>
      </c>
      <c r="I40" s="177" t="s">
        <v>450</v>
      </c>
      <c r="J40" s="177" t="s">
        <v>451</v>
      </c>
      <c r="K40" s="177" t="s">
        <v>452</v>
      </c>
      <c r="L40" s="177" t="s">
        <v>453</v>
      </c>
      <c r="M40" s="177" t="s">
        <v>454</v>
      </c>
      <c r="N40" s="104" t="s">
        <v>17</v>
      </c>
    </row>
    <row r="41" spans="1:18" x14ac:dyDescent="0.25">
      <c r="A41" s="129">
        <f>'Resumen Totales'!N4</f>
        <v>0.71138687901588094</v>
      </c>
      <c r="C41" s="94" t="s">
        <v>6</v>
      </c>
      <c r="D41" s="95">
        <f>D34*$A$41</f>
        <v>11129680588.277267</v>
      </c>
      <c r="E41" s="95">
        <f>E34*$A$41</f>
        <v>9551752640.5452633</v>
      </c>
      <c r="F41" s="95">
        <f>F34*$A$41</f>
        <v>6469668987.2089586</v>
      </c>
      <c r="G41" s="95">
        <f>G34*$A$41</f>
        <v>6469668987.2089586</v>
      </c>
      <c r="H41" s="95">
        <f t="shared" ref="H41:J41" si="3">H34*$A$41</f>
        <v>1240086192.8434644</v>
      </c>
      <c r="I41" s="95">
        <f t="shared" si="3"/>
        <v>1094078161.9693532</v>
      </c>
      <c r="J41" s="95">
        <f t="shared" si="3"/>
        <v>1094078161.9693532</v>
      </c>
      <c r="K41" s="95">
        <f>K34*$A$41</f>
        <v>1094078161.9693532</v>
      </c>
      <c r="L41" s="95">
        <f>L34*$A$41</f>
        <v>1005154802.092368</v>
      </c>
      <c r="M41" s="95">
        <f>M34*$A$41</f>
        <v>1005154802.092368</v>
      </c>
      <c r="N41" s="130">
        <f>SUM(D41:M41)</f>
        <v>40153401486.176712</v>
      </c>
    </row>
    <row r="42" spans="1:18" x14ac:dyDescent="0.25">
      <c r="A42" s="129">
        <f>'Resumen Totales'!N5</f>
        <v>0</v>
      </c>
      <c r="C42" s="94" t="s">
        <v>7</v>
      </c>
      <c r="D42" s="95"/>
      <c r="E42" s="95"/>
      <c r="F42" s="95"/>
      <c r="G42" s="95"/>
      <c r="H42" s="95"/>
      <c r="I42" s="95"/>
      <c r="J42" s="95"/>
      <c r="K42" s="95"/>
      <c r="L42" s="95"/>
      <c r="M42" s="95"/>
      <c r="N42" s="130"/>
    </row>
    <row r="43" spans="1:18" x14ac:dyDescent="0.25">
      <c r="A43" s="129">
        <f>'Resumen Totales'!N6</f>
        <v>0.28051518302828105</v>
      </c>
      <c r="C43" s="94" t="s">
        <v>8</v>
      </c>
      <c r="D43" s="95">
        <f>D34*$A$43</f>
        <v>4388672998.2789125</v>
      </c>
      <c r="E43" s="95">
        <f t="shared" ref="E43:K43" si="4">E34*$A$43</f>
        <v>3766461990.2886996</v>
      </c>
      <c r="F43" s="95">
        <f>F34*$A$43</f>
        <v>2551129959.8186722</v>
      </c>
      <c r="G43" s="95">
        <f t="shared" si="4"/>
        <v>2551129959.8186722</v>
      </c>
      <c r="H43" s="95">
        <f t="shared" si="4"/>
        <v>488992720.582021</v>
      </c>
      <c r="I43" s="95">
        <f t="shared" si="4"/>
        <v>431418606.25352788</v>
      </c>
      <c r="J43" s="95">
        <f t="shared" si="4"/>
        <v>431418606.25352788</v>
      </c>
      <c r="K43" s="95">
        <f t="shared" si="4"/>
        <v>431418606.25352788</v>
      </c>
      <c r="L43" s="95">
        <f>L34*$A$43</f>
        <v>396354208.37499273</v>
      </c>
      <c r="M43" s="95">
        <f>M34*$A$43</f>
        <v>396354208.37499273</v>
      </c>
      <c r="N43" s="130">
        <f t="shared" ref="N43:N46" si="5">SUM(D43:M43)</f>
        <v>15833351864.297548</v>
      </c>
    </row>
    <row r="44" spans="1:18" x14ac:dyDescent="0.25">
      <c r="A44" s="129">
        <f>'Resumen Totales'!N7</f>
        <v>8.0979379558380696E-3</v>
      </c>
      <c r="C44" s="94" t="s">
        <v>9</v>
      </c>
      <c r="D44" s="95">
        <f>D34*$A$44</f>
        <v>126692613.44382016</v>
      </c>
      <c r="E44" s="95">
        <f t="shared" ref="E44:L44" si="6">E34*$A$44</f>
        <v>108730569.16603778</v>
      </c>
      <c r="F44" s="95">
        <f>F34*$A$44</f>
        <v>73646252.972369343</v>
      </c>
      <c r="G44" s="95">
        <f t="shared" si="6"/>
        <v>73646252.972369343</v>
      </c>
      <c r="H44" s="95">
        <f t="shared" si="6"/>
        <v>14116286.574514735</v>
      </c>
      <c r="I44" s="95">
        <f t="shared" si="6"/>
        <v>12454231.777119115</v>
      </c>
      <c r="J44" s="95">
        <f t="shared" si="6"/>
        <v>12454231.777119115</v>
      </c>
      <c r="K44" s="95">
        <f t="shared" si="6"/>
        <v>12454231.777119115</v>
      </c>
      <c r="L44" s="95">
        <f t="shared" si="6"/>
        <v>11441989.532639356</v>
      </c>
      <c r="M44" s="95">
        <f t="shared" ref="M44" si="7">M34*$A$44</f>
        <v>11441989.532639356</v>
      </c>
      <c r="N44" s="130">
        <f t="shared" si="5"/>
        <v>457078649.52574748</v>
      </c>
    </row>
    <row r="45" spans="1:18" x14ac:dyDescent="0.25">
      <c r="A45" s="129">
        <f>'Resumen Totales'!N8</f>
        <v>0</v>
      </c>
      <c r="C45" s="94" t="s">
        <v>30</v>
      </c>
      <c r="D45" s="95"/>
      <c r="E45" s="95"/>
      <c r="F45" s="95"/>
      <c r="G45" s="95"/>
      <c r="H45" s="95"/>
      <c r="I45" s="95"/>
      <c r="J45" s="95"/>
      <c r="K45" s="95"/>
      <c r="L45" s="95"/>
      <c r="M45" s="95"/>
      <c r="N45" s="130"/>
    </row>
    <row r="46" spans="1:18" x14ac:dyDescent="0.25">
      <c r="C46" s="99" t="s">
        <v>17</v>
      </c>
      <c r="D46" s="101">
        <f>SUM(D41:D45)</f>
        <v>15645046200</v>
      </c>
      <c r="E46" s="101">
        <f t="shared" ref="E46:M46" si="8">SUM(E41:E45)</f>
        <v>13426945200.000002</v>
      </c>
      <c r="F46" s="101">
        <f>SUM(F41:F45)</f>
        <v>9094445200</v>
      </c>
      <c r="G46" s="101">
        <f t="shared" si="8"/>
        <v>9094445200</v>
      </c>
      <c r="H46" s="101">
        <f t="shared" si="8"/>
        <v>1743195200</v>
      </c>
      <c r="I46" s="101">
        <f t="shared" si="8"/>
        <v>1537951000.0000002</v>
      </c>
      <c r="J46" s="101">
        <f t="shared" si="8"/>
        <v>1537951000.0000002</v>
      </c>
      <c r="K46" s="101">
        <f t="shared" si="8"/>
        <v>1537951000.0000002</v>
      </c>
      <c r="L46" s="101">
        <f t="shared" si="8"/>
        <v>1412951000</v>
      </c>
      <c r="M46" s="101">
        <f t="shared" si="8"/>
        <v>1412951000</v>
      </c>
      <c r="N46" s="130">
        <f t="shared" si="5"/>
        <v>56443832000</v>
      </c>
    </row>
    <row r="47" spans="1:18" x14ac:dyDescent="0.25">
      <c r="C47" s="127" t="s">
        <v>19</v>
      </c>
      <c r="D47" s="131">
        <f t="shared" ref="D47:J47" si="9">D46/$N$46</f>
        <v>0.27717902285585427</v>
      </c>
      <c r="E47" s="131">
        <f t="shared" si="9"/>
        <v>0.23788153150197178</v>
      </c>
      <c r="F47" s="131">
        <f t="shared" si="9"/>
        <v>0.16112380888668226</v>
      </c>
      <c r="G47" s="131">
        <f t="shared" si="9"/>
        <v>0.16112380888668226</v>
      </c>
      <c r="H47" s="131">
        <f t="shared" si="9"/>
        <v>3.0883714628021711E-2</v>
      </c>
      <c r="I47" s="131">
        <f t="shared" si="9"/>
        <v>2.7247459031484615E-2</v>
      </c>
      <c r="J47" s="131">
        <f t="shared" si="9"/>
        <v>2.7247459031484615E-2</v>
      </c>
      <c r="K47" s="131">
        <f>K46/$N$46</f>
        <v>2.7247459031484615E-2</v>
      </c>
      <c r="L47" s="131">
        <f>L46/$N$46</f>
        <v>2.5032868073166969E-2</v>
      </c>
      <c r="M47" s="131">
        <f>M46/$N$46</f>
        <v>2.5032868073166969E-2</v>
      </c>
      <c r="N47" s="132">
        <f>N46/$N$46</f>
        <v>1</v>
      </c>
      <c r="O47" s="83"/>
    </row>
    <row r="51" spans="3:8" x14ac:dyDescent="0.25">
      <c r="C51" s="128"/>
    </row>
    <row r="60" spans="3:8" x14ac:dyDescent="0.25">
      <c r="C60" s="107"/>
      <c r="D60" s="107"/>
      <c r="E60" s="107"/>
      <c r="F60" s="107"/>
      <c r="G60" s="107"/>
      <c r="H60" s="107"/>
    </row>
    <row r="61" spans="3:8" x14ac:dyDescent="0.25">
      <c r="C61" s="107"/>
      <c r="D61" s="113"/>
      <c r="E61" s="113"/>
      <c r="F61" s="113"/>
      <c r="G61" s="107"/>
      <c r="H61" s="107"/>
    </row>
    <row r="62" spans="3:8" x14ac:dyDescent="0.25">
      <c r="C62" s="107"/>
      <c r="D62" s="108"/>
      <c r="E62" s="108"/>
      <c r="F62" s="108"/>
      <c r="G62" s="107"/>
      <c r="H62" s="107"/>
    </row>
    <row r="63" spans="3:8" x14ac:dyDescent="0.25">
      <c r="C63" s="107"/>
      <c r="D63" s="105"/>
      <c r="E63" s="105"/>
      <c r="F63" s="109"/>
      <c r="G63" s="107"/>
      <c r="H63" s="107"/>
    </row>
    <row r="64" spans="3:8" x14ac:dyDescent="0.25">
      <c r="C64" s="107"/>
      <c r="D64" s="105"/>
      <c r="E64" s="105"/>
      <c r="F64" s="105"/>
      <c r="G64" s="107"/>
      <c r="H64" s="107"/>
    </row>
    <row r="65" spans="3:8" x14ac:dyDescent="0.25">
      <c r="C65" s="107"/>
      <c r="D65" s="110"/>
      <c r="E65" s="110"/>
      <c r="F65" s="110"/>
      <c r="G65" s="107"/>
      <c r="H65" s="107"/>
    </row>
    <row r="66" spans="3:8" x14ac:dyDescent="0.25">
      <c r="C66" s="107"/>
      <c r="D66" s="108"/>
      <c r="E66" s="108"/>
      <c r="F66" s="108"/>
      <c r="G66" s="107"/>
      <c r="H66" s="107"/>
    </row>
    <row r="67" spans="3:8" x14ac:dyDescent="0.25">
      <c r="C67" s="107"/>
      <c r="D67" s="107"/>
      <c r="E67" s="107"/>
      <c r="F67" s="107"/>
      <c r="G67" s="107"/>
      <c r="H67" s="107"/>
    </row>
    <row r="68" spans="3:8" x14ac:dyDescent="0.25">
      <c r="C68" s="107"/>
      <c r="D68" s="107"/>
      <c r="E68" s="107"/>
      <c r="F68" s="107"/>
      <c r="G68" s="107"/>
      <c r="H68" s="107"/>
    </row>
    <row r="69" spans="3:8" x14ac:dyDescent="0.25">
      <c r="C69" s="107"/>
      <c r="D69" s="107"/>
      <c r="E69" s="107"/>
      <c r="F69" s="107"/>
      <c r="G69" s="107"/>
      <c r="H69" s="107"/>
    </row>
    <row r="70" spans="3:8" x14ac:dyDescent="0.25">
      <c r="C70" s="107"/>
      <c r="D70" s="107"/>
      <c r="E70" s="107"/>
      <c r="F70" s="107"/>
      <c r="G70" s="107"/>
      <c r="H70" s="107"/>
    </row>
    <row r="71" spans="3:8" x14ac:dyDescent="0.25">
      <c r="C71" s="107"/>
      <c r="D71" s="107"/>
      <c r="E71" s="107"/>
      <c r="F71" s="107"/>
      <c r="G71" s="107"/>
      <c r="H71" s="107"/>
    </row>
    <row r="72" spans="3:8" x14ac:dyDescent="0.25">
      <c r="C72" s="107"/>
      <c r="D72" s="107"/>
      <c r="E72" s="107"/>
      <c r="F72" s="107"/>
      <c r="G72" s="107"/>
      <c r="H72" s="107"/>
    </row>
    <row r="73" spans="3:8" x14ac:dyDescent="0.25">
      <c r="C73" s="107"/>
      <c r="D73" s="107"/>
      <c r="E73" s="107"/>
      <c r="F73" s="107"/>
      <c r="G73" s="107"/>
      <c r="H73" s="107"/>
    </row>
    <row r="74" spans="3:8" x14ac:dyDescent="0.25">
      <c r="C74" s="107"/>
      <c r="D74" s="108"/>
      <c r="E74" s="108"/>
      <c r="F74" s="108"/>
      <c r="G74" s="107"/>
      <c r="H74" s="107"/>
    </row>
    <row r="75" spans="3:8" x14ac:dyDescent="0.25">
      <c r="C75" s="107"/>
      <c r="D75" s="108"/>
      <c r="E75" s="108"/>
      <c r="F75" s="108"/>
      <c r="G75" s="107"/>
      <c r="H75" s="107"/>
    </row>
    <row r="76" spans="3:8" x14ac:dyDescent="0.25">
      <c r="C76" s="107"/>
      <c r="D76" s="105"/>
      <c r="E76" s="105"/>
      <c r="F76" s="109"/>
      <c r="G76" s="107"/>
      <c r="H76" s="107"/>
    </row>
    <row r="77" spans="3:8" x14ac:dyDescent="0.25">
      <c r="C77" s="107"/>
      <c r="D77" s="107"/>
      <c r="E77" s="107"/>
      <c r="F77" s="111"/>
      <c r="G77" s="107"/>
      <c r="H77" s="107"/>
    </row>
    <row r="78" spans="3:8" x14ac:dyDescent="0.25">
      <c r="C78" s="107"/>
      <c r="D78" s="107"/>
      <c r="E78" s="107"/>
      <c r="F78" s="107"/>
      <c r="G78" s="107"/>
      <c r="H78" s="107"/>
    </row>
    <row r="79" spans="3:8" x14ac:dyDescent="0.25">
      <c r="C79" s="107"/>
      <c r="D79" s="107"/>
      <c r="E79" s="107"/>
      <c r="F79" s="107"/>
      <c r="G79" s="107"/>
      <c r="H79" s="107"/>
    </row>
    <row r="80" spans="3:8" x14ac:dyDescent="0.25">
      <c r="C80" s="107"/>
      <c r="D80" s="107"/>
      <c r="E80" s="107"/>
      <c r="F80" s="107"/>
      <c r="G80" s="107"/>
      <c r="H80" s="107"/>
    </row>
    <row r="81" spans="3:8" x14ac:dyDescent="0.25">
      <c r="C81" s="107"/>
      <c r="D81" s="107"/>
      <c r="E81" s="107"/>
      <c r="F81" s="107"/>
      <c r="G81" s="107"/>
      <c r="H81" s="107"/>
    </row>
    <row r="82" spans="3:8" x14ac:dyDescent="0.25">
      <c r="C82" s="107"/>
      <c r="D82" s="107"/>
      <c r="E82" s="112"/>
      <c r="F82" s="112"/>
      <c r="G82" s="107"/>
      <c r="H82" s="107"/>
    </row>
    <row r="83" spans="3:8" x14ac:dyDescent="0.25">
      <c r="C83" s="107"/>
      <c r="D83" s="107"/>
      <c r="E83" s="112"/>
      <c r="F83" s="112"/>
      <c r="G83" s="107"/>
      <c r="H83" s="107"/>
    </row>
    <row r="84" spans="3:8" x14ac:dyDescent="0.25">
      <c r="C84" s="107"/>
      <c r="D84" s="107"/>
      <c r="E84" s="112"/>
      <c r="F84" s="112"/>
      <c r="G84" s="107"/>
      <c r="H84" s="107"/>
    </row>
    <row r="85" spans="3:8" x14ac:dyDescent="0.25">
      <c r="C85" s="107"/>
      <c r="D85" s="107"/>
      <c r="E85" s="112"/>
      <c r="F85" s="112"/>
      <c r="G85" s="107"/>
      <c r="H85" s="107"/>
    </row>
    <row r="86" spans="3:8" x14ac:dyDescent="0.25">
      <c r="C86" s="107"/>
      <c r="D86" s="107"/>
      <c r="E86" s="112"/>
      <c r="F86" s="112"/>
      <c r="G86" s="107"/>
      <c r="H86" s="107"/>
    </row>
    <row r="87" spans="3:8" x14ac:dyDescent="0.25">
      <c r="C87" s="107"/>
      <c r="D87" s="107"/>
      <c r="E87" s="112"/>
      <c r="F87" s="112"/>
      <c r="G87" s="107"/>
      <c r="H87" s="107"/>
    </row>
    <row r="88" spans="3:8" x14ac:dyDescent="0.25">
      <c r="C88" s="107"/>
      <c r="D88" s="107"/>
      <c r="E88" s="112"/>
      <c r="F88" s="112"/>
      <c r="G88" s="107"/>
      <c r="H88" s="107"/>
    </row>
    <row r="89" spans="3:8" x14ac:dyDescent="0.25">
      <c r="C89" s="107"/>
      <c r="D89" s="107"/>
      <c r="E89" s="112"/>
      <c r="F89" s="112"/>
      <c r="G89" s="107"/>
      <c r="H89" s="107"/>
    </row>
    <row r="90" spans="3:8" x14ac:dyDescent="0.25">
      <c r="C90" s="107"/>
      <c r="D90" s="107"/>
      <c r="E90" s="112"/>
      <c r="F90" s="112"/>
      <c r="G90" s="107"/>
      <c r="H90" s="107"/>
    </row>
    <row r="91" spans="3:8" x14ac:dyDescent="0.25">
      <c r="C91" s="107"/>
      <c r="D91" s="107"/>
      <c r="E91" s="107"/>
      <c r="F91" s="112"/>
      <c r="G91" s="107"/>
      <c r="H91" s="107"/>
    </row>
    <row r="92" spans="3:8" x14ac:dyDescent="0.25">
      <c r="C92" s="107"/>
      <c r="D92" s="107"/>
      <c r="E92" s="107"/>
      <c r="F92" s="107"/>
      <c r="G92" s="107"/>
      <c r="H92" s="107"/>
    </row>
    <row r="93" spans="3:8" x14ac:dyDescent="0.25">
      <c r="C93" s="107"/>
      <c r="D93" s="107"/>
      <c r="E93" s="107"/>
      <c r="F93" s="107"/>
      <c r="G93" s="107"/>
      <c r="H93" s="107"/>
    </row>
    <row r="94" spans="3:8" x14ac:dyDescent="0.25">
      <c r="C94" s="107"/>
      <c r="D94" s="107"/>
      <c r="E94" s="107"/>
      <c r="F94" s="107"/>
      <c r="G94" s="107"/>
      <c r="H94" s="107"/>
    </row>
  </sheetData>
  <mergeCells count="19">
    <mergeCell ref="C39:C40"/>
    <mergeCell ref="C38:N38"/>
    <mergeCell ref="D39:N39"/>
    <mergeCell ref="A35:C35"/>
    <mergeCell ref="A4:A6"/>
    <mergeCell ref="A10:A13"/>
    <mergeCell ref="A14:A17"/>
    <mergeCell ref="A18:A20"/>
    <mergeCell ref="A21:A25"/>
    <mergeCell ref="A31:A33"/>
    <mergeCell ref="N1:N2"/>
    <mergeCell ref="A1:A2"/>
    <mergeCell ref="B1:B2"/>
    <mergeCell ref="C1:C2"/>
    <mergeCell ref="A34:C34"/>
    <mergeCell ref="A29:A30"/>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3"/>
  <sheetViews>
    <sheetView tabSelected="1" zoomScale="10" zoomScaleNormal="10" workbookViewId="0">
      <pane ySplit="1" topLeftCell="A2" activePane="bottomLeft" state="frozen"/>
      <selection pane="bottomLeft" activeCell="W15" sqref="W15"/>
    </sheetView>
  </sheetViews>
  <sheetFormatPr baseColWidth="10" defaultRowHeight="15" x14ac:dyDescent="0.25"/>
  <cols>
    <col min="1" max="1" width="7.140625" customWidth="1"/>
    <col min="2" max="2" width="61.28515625" customWidth="1"/>
    <col min="3" max="3" width="66.5703125" customWidth="1"/>
    <col min="4" max="4" width="52" customWidth="1"/>
    <col min="5" max="5" width="35.85546875" customWidth="1"/>
    <col min="6" max="6" width="16.28515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4" customWidth="1"/>
    <col min="21" max="21" width="28.5703125" style="114" customWidth="1"/>
    <col min="22" max="22" width="23.28515625" style="84" customWidth="1"/>
  </cols>
  <sheetData>
    <row r="1" spans="1:22" ht="36.75" customHeight="1" x14ac:dyDescent="0.25">
      <c r="A1" s="288" t="s">
        <v>301</v>
      </c>
      <c r="B1" s="288"/>
      <c r="C1" s="288"/>
      <c r="D1" s="288"/>
      <c r="E1" s="288"/>
      <c r="F1" s="289" t="s">
        <v>300</v>
      </c>
      <c r="G1" s="289"/>
      <c r="H1" s="115"/>
      <c r="I1" s="115"/>
      <c r="J1" s="126" t="s">
        <v>281</v>
      </c>
      <c r="K1" s="125" t="s">
        <v>299</v>
      </c>
      <c r="L1" s="124" t="s">
        <v>298</v>
      </c>
      <c r="M1" s="290" t="s">
        <v>297</v>
      </c>
      <c r="N1" s="290"/>
      <c r="O1" s="290"/>
      <c r="P1" s="232" t="s">
        <v>464</v>
      </c>
      <c r="Q1" s="123" t="s">
        <v>296</v>
      </c>
      <c r="R1" s="122" t="s">
        <v>295</v>
      </c>
      <c r="S1" s="121" t="s">
        <v>294</v>
      </c>
      <c r="T1" s="120" t="s">
        <v>293</v>
      </c>
      <c r="U1" s="119" t="s">
        <v>292</v>
      </c>
      <c r="V1" s="118" t="s">
        <v>291</v>
      </c>
    </row>
    <row r="2" spans="1:22" x14ac:dyDescent="0.25">
      <c r="B2" s="116"/>
      <c r="C2" s="117"/>
    </row>
    <row r="3" spans="1:22" ht="23.25" customHeight="1" x14ac:dyDescent="0.25">
      <c r="A3" s="331" t="s">
        <v>501</v>
      </c>
      <c r="B3" s="216" t="s">
        <v>290</v>
      </c>
      <c r="C3" s="291" t="s">
        <v>215</v>
      </c>
      <c r="D3" s="291" t="s">
        <v>289</v>
      </c>
      <c r="E3" s="291" t="s">
        <v>213</v>
      </c>
      <c r="F3" s="293" t="s">
        <v>212</v>
      </c>
      <c r="G3" s="293" t="s">
        <v>211</v>
      </c>
    </row>
    <row r="4" spans="1:22" ht="72" customHeight="1" x14ac:dyDescent="0.25">
      <c r="A4" s="331"/>
      <c r="B4" s="216" t="s">
        <v>288</v>
      </c>
      <c r="C4" s="292"/>
      <c r="D4" s="292"/>
      <c r="E4" s="292"/>
      <c r="F4" s="293"/>
      <c r="G4" s="293"/>
    </row>
    <row r="5" spans="1:22" ht="120" customHeight="1" x14ac:dyDescent="0.25">
      <c r="A5" s="331"/>
      <c r="B5" s="294" t="s">
        <v>287</v>
      </c>
      <c r="C5" s="295" t="s">
        <v>478</v>
      </c>
      <c r="D5" s="295" t="s">
        <v>573</v>
      </c>
      <c r="E5" s="295" t="s">
        <v>574</v>
      </c>
      <c r="F5" s="230" t="s">
        <v>263</v>
      </c>
      <c r="G5" s="230" t="s">
        <v>535</v>
      </c>
    </row>
    <row r="6" spans="1:22" ht="192" x14ac:dyDescent="0.25">
      <c r="A6" s="331"/>
      <c r="B6" s="294"/>
      <c r="C6" s="295"/>
      <c r="D6" s="295"/>
      <c r="E6" s="295"/>
      <c r="F6" s="230" t="s">
        <v>286</v>
      </c>
      <c r="G6" s="230" t="s">
        <v>536</v>
      </c>
    </row>
    <row r="7" spans="1:22" ht="108" x14ac:dyDescent="0.25">
      <c r="A7" s="331"/>
      <c r="B7" s="294"/>
      <c r="C7" s="295"/>
      <c r="D7" s="295"/>
      <c r="E7" s="295"/>
      <c r="F7" s="230" t="s">
        <v>479</v>
      </c>
      <c r="G7" s="230" t="s">
        <v>538</v>
      </c>
    </row>
    <row r="8" spans="1:22" ht="87" customHeight="1" x14ac:dyDescent="0.25">
      <c r="A8" s="331"/>
      <c r="B8" s="294"/>
      <c r="C8" s="295"/>
      <c r="D8" s="295"/>
      <c r="E8" s="295"/>
      <c r="F8" s="230" t="s">
        <v>209</v>
      </c>
      <c r="G8" s="230" t="s">
        <v>208</v>
      </c>
    </row>
    <row r="9" spans="1:22" ht="23.25" customHeight="1" x14ac:dyDescent="0.25">
      <c r="A9" s="331"/>
      <c r="B9" s="316" t="s">
        <v>480</v>
      </c>
      <c r="C9" s="295" t="s">
        <v>575</v>
      </c>
      <c r="D9" s="295" t="s">
        <v>576</v>
      </c>
      <c r="E9" s="295" t="s">
        <v>577</v>
      </c>
      <c r="F9" s="294" t="s">
        <v>479</v>
      </c>
      <c r="G9" s="294" t="s">
        <v>538</v>
      </c>
    </row>
    <row r="10" spans="1:22" ht="104.25" customHeight="1" x14ac:dyDescent="0.25">
      <c r="A10" s="331"/>
      <c r="B10" s="316"/>
      <c r="C10" s="295"/>
      <c r="D10" s="295"/>
      <c r="E10" s="295"/>
      <c r="F10" s="294"/>
      <c r="G10" s="294"/>
    </row>
    <row r="11" spans="1:22" ht="79.5" customHeight="1" x14ac:dyDescent="0.25">
      <c r="A11" s="331"/>
      <c r="B11" s="316"/>
      <c r="C11" s="295"/>
      <c r="D11" s="295"/>
      <c r="E11" s="295"/>
      <c r="F11" s="230" t="s">
        <v>285</v>
      </c>
      <c r="G11" s="230" t="s">
        <v>481</v>
      </c>
    </row>
    <row r="12" spans="1:22" ht="180" x14ac:dyDescent="0.25">
      <c r="A12" s="331"/>
      <c r="B12" s="316"/>
      <c r="C12" s="295"/>
      <c r="D12" s="295"/>
      <c r="E12" s="295"/>
      <c r="F12" s="230" t="s">
        <v>482</v>
      </c>
      <c r="G12" s="230" t="s">
        <v>537</v>
      </c>
    </row>
    <row r="13" spans="1:22" ht="48" customHeight="1" x14ac:dyDescent="0.25">
      <c r="A13" s="331"/>
      <c r="B13" s="316" t="s">
        <v>504</v>
      </c>
      <c r="C13" s="295" t="s">
        <v>505</v>
      </c>
      <c r="D13" s="325" t="s">
        <v>578</v>
      </c>
      <c r="E13" s="325" t="s">
        <v>579</v>
      </c>
      <c r="F13" s="294" t="s">
        <v>283</v>
      </c>
      <c r="G13" s="294" t="s">
        <v>539</v>
      </c>
    </row>
    <row r="14" spans="1:22" ht="183.75" customHeight="1" x14ac:dyDescent="0.25">
      <c r="A14" s="331"/>
      <c r="B14" s="316"/>
      <c r="C14" s="295"/>
      <c r="D14" s="326"/>
      <c r="E14" s="327"/>
      <c r="F14" s="294"/>
      <c r="G14" s="294"/>
    </row>
    <row r="15" spans="1:22" ht="273" customHeight="1" x14ac:dyDescent="0.25">
      <c r="A15" s="331"/>
      <c r="B15" s="226" t="s">
        <v>284</v>
      </c>
      <c r="C15" s="217" t="s">
        <v>506</v>
      </c>
      <c r="D15" s="225" t="s">
        <v>580</v>
      </c>
      <c r="E15" s="225" t="s">
        <v>581</v>
      </c>
      <c r="F15" s="230" t="s">
        <v>282</v>
      </c>
      <c r="G15" s="230" t="s">
        <v>483</v>
      </c>
    </row>
    <row r="16" spans="1:22" ht="58.5" customHeight="1" x14ac:dyDescent="0.25">
      <c r="A16" s="214"/>
      <c r="B16" s="115"/>
    </row>
    <row r="17" spans="1:22" ht="86.25" customHeight="1" x14ac:dyDescent="0.25">
      <c r="A17" s="318" t="s">
        <v>502</v>
      </c>
      <c r="B17" s="216" t="s">
        <v>290</v>
      </c>
      <c r="C17" s="216" t="s">
        <v>215</v>
      </c>
      <c r="D17" s="216" t="s">
        <v>214</v>
      </c>
      <c r="E17" s="216" t="s">
        <v>213</v>
      </c>
      <c r="F17" s="293" t="s">
        <v>212</v>
      </c>
      <c r="G17" s="293" t="s">
        <v>211</v>
      </c>
    </row>
    <row r="18" spans="1:22" ht="58.5" customHeight="1" x14ac:dyDescent="0.25">
      <c r="A18" s="319"/>
      <c r="B18" s="216" t="s">
        <v>288</v>
      </c>
      <c r="C18" s="216"/>
      <c r="D18" s="216"/>
      <c r="E18" s="216"/>
      <c r="F18" s="293"/>
      <c r="G18" s="293"/>
    </row>
    <row r="19" spans="1:22" ht="108" customHeight="1" x14ac:dyDescent="0.25">
      <c r="A19" s="319"/>
      <c r="B19" s="294" t="s">
        <v>268</v>
      </c>
      <c r="C19" s="295" t="s">
        <v>267</v>
      </c>
      <c r="D19" s="295" t="s">
        <v>582</v>
      </c>
      <c r="E19" s="295" t="s">
        <v>583</v>
      </c>
      <c r="F19" s="231" t="s">
        <v>479</v>
      </c>
      <c r="G19" s="230" t="s">
        <v>538</v>
      </c>
    </row>
    <row r="20" spans="1:22" ht="39.75" customHeight="1" x14ac:dyDescent="0.25">
      <c r="A20" s="319"/>
      <c r="B20" s="294"/>
      <c r="C20" s="295"/>
      <c r="D20" s="295"/>
      <c r="E20" s="295"/>
      <c r="F20" s="294" t="s">
        <v>256</v>
      </c>
      <c r="G20" s="294" t="s">
        <v>537</v>
      </c>
      <c r="J20" s="224" t="s">
        <v>281</v>
      </c>
      <c r="K20" s="219" t="s">
        <v>182</v>
      </c>
      <c r="L20" s="219" t="s">
        <v>280</v>
      </c>
      <c r="M20" s="219" t="s">
        <v>279</v>
      </c>
      <c r="N20" s="219" t="s">
        <v>278</v>
      </c>
      <c r="O20" s="219" t="s">
        <v>277</v>
      </c>
      <c r="P20" s="219" t="s">
        <v>612</v>
      </c>
      <c r="Q20" s="219" t="s">
        <v>276</v>
      </c>
      <c r="R20" s="219" t="s">
        <v>275</v>
      </c>
      <c r="S20" s="219" t="s">
        <v>274</v>
      </c>
      <c r="T20" s="219" t="s">
        <v>273</v>
      </c>
      <c r="U20" s="220" t="s">
        <v>272</v>
      </c>
      <c r="V20" s="221" t="s">
        <v>309</v>
      </c>
    </row>
    <row r="21" spans="1:22" ht="77.25" customHeight="1" x14ac:dyDescent="0.25">
      <c r="A21" s="319"/>
      <c r="B21" s="294"/>
      <c r="C21" s="295"/>
      <c r="D21" s="295"/>
      <c r="E21" s="295"/>
      <c r="F21" s="294"/>
      <c r="G21" s="294"/>
      <c r="J21" s="300" t="s">
        <v>271</v>
      </c>
      <c r="K21" s="218" t="s">
        <v>542</v>
      </c>
      <c r="L21" s="230" t="s">
        <v>543</v>
      </c>
      <c r="M21" s="230" t="s">
        <v>270</v>
      </c>
      <c r="N21" s="230" t="s">
        <v>544</v>
      </c>
      <c r="O21" s="218" t="s">
        <v>545</v>
      </c>
      <c r="P21" s="301" t="s">
        <v>566</v>
      </c>
      <c r="Q21" s="297" t="s">
        <v>269</v>
      </c>
      <c r="R21" s="208" t="s">
        <v>302</v>
      </c>
      <c r="S21" s="210" t="s">
        <v>312</v>
      </c>
      <c r="T21" s="207" t="s">
        <v>223</v>
      </c>
      <c r="U21" s="180">
        <f>Flujos!N3</f>
        <v>300000000</v>
      </c>
      <c r="V21" s="212">
        <v>2</v>
      </c>
    </row>
    <row r="22" spans="1:22" ht="60" customHeight="1" x14ac:dyDescent="0.25">
      <c r="A22" s="319"/>
      <c r="B22" s="294"/>
      <c r="C22" s="295"/>
      <c r="D22" s="295"/>
      <c r="E22" s="295"/>
      <c r="F22" s="294"/>
      <c r="G22" s="294"/>
      <c r="J22" s="300"/>
      <c r="K22" s="301" t="s">
        <v>546</v>
      </c>
      <c r="L22" s="301" t="s">
        <v>547</v>
      </c>
      <c r="M22" s="301" t="s">
        <v>549</v>
      </c>
      <c r="N22" s="301" t="s">
        <v>547</v>
      </c>
      <c r="O22" s="301" t="s">
        <v>548</v>
      </c>
      <c r="P22" s="301"/>
      <c r="Q22" s="297"/>
      <c r="R22" s="297" t="s">
        <v>303</v>
      </c>
      <c r="S22" s="213" t="s">
        <v>304</v>
      </c>
      <c r="T22" s="207" t="s">
        <v>223</v>
      </c>
      <c r="U22" s="180">
        <f>Flujos!N4</f>
        <v>600000000</v>
      </c>
      <c r="V22" s="212">
        <v>4</v>
      </c>
    </row>
    <row r="23" spans="1:22" ht="72" customHeight="1" x14ac:dyDescent="0.25">
      <c r="A23" s="319"/>
      <c r="B23" s="294"/>
      <c r="C23" s="295"/>
      <c r="D23" s="295"/>
      <c r="E23" s="295"/>
      <c r="F23" s="294"/>
      <c r="G23" s="294"/>
      <c r="J23" s="300"/>
      <c r="K23" s="301"/>
      <c r="L23" s="301"/>
      <c r="M23" s="301"/>
      <c r="N23" s="301"/>
      <c r="O23" s="301"/>
      <c r="P23" s="301"/>
      <c r="Q23" s="297"/>
      <c r="R23" s="297"/>
      <c r="S23" s="213" t="s">
        <v>305</v>
      </c>
      <c r="T23" s="207" t="s">
        <v>223</v>
      </c>
      <c r="U23" s="180">
        <f>Flujos!N5</f>
        <v>410000000</v>
      </c>
      <c r="V23" s="212">
        <v>2</v>
      </c>
    </row>
    <row r="24" spans="1:22" ht="120" x14ac:dyDescent="0.25">
      <c r="A24" s="319"/>
      <c r="B24" s="294"/>
      <c r="C24" s="295"/>
      <c r="D24" s="295"/>
      <c r="E24" s="295"/>
      <c r="F24" s="230" t="s">
        <v>261</v>
      </c>
      <c r="G24" s="230" t="s">
        <v>535</v>
      </c>
      <c r="J24" s="300"/>
      <c r="K24" s="298" t="s">
        <v>609</v>
      </c>
      <c r="L24" s="299" t="s">
        <v>610</v>
      </c>
      <c r="M24" s="301" t="s">
        <v>266</v>
      </c>
      <c r="N24" s="298" t="s">
        <v>265</v>
      </c>
      <c r="O24" s="298" t="s">
        <v>264</v>
      </c>
      <c r="P24" s="301"/>
      <c r="Q24" s="297"/>
      <c r="R24" s="297"/>
      <c r="S24" s="303" t="s">
        <v>465</v>
      </c>
      <c r="T24" s="304" t="s">
        <v>224</v>
      </c>
      <c r="U24" s="305">
        <f>Flujos!N6</f>
        <v>1650000000</v>
      </c>
      <c r="V24" s="296">
        <v>4</v>
      </c>
    </row>
    <row r="25" spans="1:22" ht="47.25" customHeight="1" x14ac:dyDescent="0.25">
      <c r="A25" s="319"/>
      <c r="B25" s="294" t="s">
        <v>260</v>
      </c>
      <c r="C25" s="294" t="s">
        <v>259</v>
      </c>
      <c r="D25" s="294" t="s">
        <v>584</v>
      </c>
      <c r="E25" s="294" t="s">
        <v>585</v>
      </c>
      <c r="F25" s="294" t="s">
        <v>479</v>
      </c>
      <c r="G25" s="294" t="s">
        <v>538</v>
      </c>
      <c r="J25" s="300"/>
      <c r="K25" s="298"/>
      <c r="L25" s="299"/>
      <c r="M25" s="301"/>
      <c r="N25" s="298"/>
      <c r="O25" s="298"/>
      <c r="P25" s="301"/>
      <c r="Q25" s="297"/>
      <c r="R25" s="297"/>
      <c r="S25" s="303"/>
      <c r="T25" s="304"/>
      <c r="U25" s="305"/>
      <c r="V25" s="296"/>
    </row>
    <row r="26" spans="1:22" ht="63.75" customHeight="1" x14ac:dyDescent="0.25">
      <c r="A26" s="319"/>
      <c r="B26" s="294"/>
      <c r="C26" s="294"/>
      <c r="D26" s="294"/>
      <c r="E26" s="294"/>
      <c r="F26" s="294"/>
      <c r="G26" s="294"/>
      <c r="J26" s="300"/>
      <c r="K26" s="298"/>
      <c r="L26" s="299"/>
      <c r="M26" s="301"/>
      <c r="N26" s="298"/>
      <c r="O26" s="298"/>
      <c r="P26" s="301"/>
      <c r="Q26" s="297"/>
      <c r="R26" s="297"/>
      <c r="S26" s="303"/>
      <c r="T26" s="304"/>
      <c r="U26" s="305"/>
      <c r="V26" s="296"/>
    </row>
    <row r="27" spans="1:22" ht="51" customHeight="1" x14ac:dyDescent="0.25">
      <c r="A27" s="319"/>
      <c r="B27" s="294"/>
      <c r="C27" s="294"/>
      <c r="D27" s="294"/>
      <c r="E27" s="294"/>
      <c r="F27" s="294"/>
      <c r="G27" s="294"/>
      <c r="J27" s="300" t="s">
        <v>222</v>
      </c>
      <c r="K27" s="317" t="s">
        <v>613</v>
      </c>
      <c r="L27" s="302" t="s">
        <v>459</v>
      </c>
      <c r="M27" s="302" t="s">
        <v>460</v>
      </c>
      <c r="N27" s="302" t="s">
        <v>461</v>
      </c>
      <c r="O27" s="302" t="s">
        <v>462</v>
      </c>
      <c r="P27" s="302" t="s">
        <v>567</v>
      </c>
      <c r="Q27" s="297" t="s">
        <v>262</v>
      </c>
      <c r="R27" s="297" t="s">
        <v>334</v>
      </c>
      <c r="S27" s="210" t="s">
        <v>306</v>
      </c>
      <c r="T27" s="207" t="s">
        <v>223</v>
      </c>
      <c r="U27" s="180">
        <f>Flujos!N7</f>
        <v>990000000</v>
      </c>
      <c r="V27" s="212">
        <v>2</v>
      </c>
    </row>
    <row r="28" spans="1:22" ht="159.75" customHeight="1" x14ac:dyDescent="0.25">
      <c r="A28" s="229"/>
      <c r="B28" s="227"/>
      <c r="C28" s="227"/>
      <c r="D28" s="227"/>
      <c r="E28" s="228"/>
      <c r="F28" s="227"/>
      <c r="G28" s="227"/>
      <c r="J28" s="300"/>
      <c r="K28" s="317"/>
      <c r="L28" s="302"/>
      <c r="M28" s="302"/>
      <c r="N28" s="302"/>
      <c r="O28" s="302"/>
      <c r="P28" s="302"/>
      <c r="Q28" s="297"/>
      <c r="R28" s="297"/>
      <c r="S28" s="210" t="s">
        <v>614</v>
      </c>
      <c r="T28" s="207" t="s">
        <v>223</v>
      </c>
      <c r="U28" s="180">
        <f>Flujos!N8</f>
        <v>300000000</v>
      </c>
      <c r="V28" s="212">
        <v>2</v>
      </c>
    </row>
    <row r="29" spans="1:22" ht="102.75" customHeight="1" x14ac:dyDescent="0.25">
      <c r="A29" s="314" t="s">
        <v>615</v>
      </c>
      <c r="B29" s="216" t="s">
        <v>290</v>
      </c>
      <c r="C29" s="291" t="s">
        <v>215</v>
      </c>
      <c r="D29" s="291" t="s">
        <v>214</v>
      </c>
      <c r="E29" s="291" t="s">
        <v>213</v>
      </c>
      <c r="F29" s="293" t="s">
        <v>212</v>
      </c>
      <c r="G29" s="293" t="s">
        <v>211</v>
      </c>
      <c r="J29" s="300"/>
      <c r="K29" s="317"/>
      <c r="L29" s="302"/>
      <c r="M29" s="302"/>
      <c r="N29" s="302"/>
      <c r="O29" s="302"/>
      <c r="P29" s="302"/>
      <c r="Q29" s="297"/>
      <c r="R29" s="297" t="s">
        <v>463</v>
      </c>
      <c r="S29" s="297" t="s">
        <v>616</v>
      </c>
      <c r="T29" s="304" t="s">
        <v>224</v>
      </c>
      <c r="U29" s="306">
        <f>Flujos!N9</f>
        <v>460000000</v>
      </c>
      <c r="V29" s="296">
        <v>2</v>
      </c>
    </row>
    <row r="30" spans="1:22" ht="63" customHeight="1" x14ac:dyDescent="0.25">
      <c r="A30" s="314"/>
      <c r="B30" s="216" t="s">
        <v>288</v>
      </c>
      <c r="C30" s="292"/>
      <c r="D30" s="292"/>
      <c r="E30" s="292"/>
      <c r="F30" s="293"/>
      <c r="G30" s="293"/>
      <c r="J30" s="300"/>
      <c r="K30" s="317"/>
      <c r="L30" s="302"/>
      <c r="M30" s="302"/>
      <c r="N30" s="302"/>
      <c r="O30" s="302"/>
      <c r="P30" s="302"/>
      <c r="Q30" s="297"/>
      <c r="R30" s="297"/>
      <c r="S30" s="297"/>
      <c r="T30" s="304"/>
      <c r="U30" s="306"/>
      <c r="V30" s="296"/>
    </row>
    <row r="31" spans="1:22" ht="15.75" customHeight="1" x14ac:dyDescent="0.25">
      <c r="A31" s="314"/>
      <c r="B31" s="294" t="s">
        <v>508</v>
      </c>
      <c r="C31" s="295" t="s">
        <v>507</v>
      </c>
      <c r="D31" s="295" t="s">
        <v>586</v>
      </c>
      <c r="E31" s="295" t="s">
        <v>587</v>
      </c>
      <c r="F31" s="294" t="s">
        <v>484</v>
      </c>
      <c r="G31" s="294" t="s">
        <v>540</v>
      </c>
      <c r="J31" s="300"/>
      <c r="K31" s="317"/>
      <c r="L31" s="302"/>
      <c r="M31" s="302"/>
      <c r="N31" s="302"/>
      <c r="O31" s="302"/>
      <c r="P31" s="302"/>
      <c r="Q31" s="297"/>
      <c r="R31" s="297"/>
      <c r="S31" s="297"/>
      <c r="T31" s="304"/>
      <c r="U31" s="306"/>
      <c r="V31" s="296"/>
    </row>
    <row r="32" spans="1:22" ht="43.5" customHeight="1" x14ac:dyDescent="0.25">
      <c r="A32" s="314"/>
      <c r="B32" s="294"/>
      <c r="C32" s="295"/>
      <c r="D32" s="295"/>
      <c r="E32" s="295"/>
      <c r="F32" s="294"/>
      <c r="G32" s="294"/>
      <c r="J32" s="308" t="s">
        <v>258</v>
      </c>
      <c r="K32" s="311" t="s">
        <v>550</v>
      </c>
      <c r="L32" s="311" t="s">
        <v>551</v>
      </c>
      <c r="M32" s="311" t="s">
        <v>551</v>
      </c>
      <c r="N32" s="311" t="s">
        <v>552</v>
      </c>
      <c r="O32" s="311" t="s">
        <v>553</v>
      </c>
      <c r="P32" s="298" t="s">
        <v>568</v>
      </c>
      <c r="Q32" s="297" t="s">
        <v>257</v>
      </c>
      <c r="R32" s="297" t="s">
        <v>335</v>
      </c>
      <c r="S32" s="309" t="s">
        <v>313</v>
      </c>
      <c r="T32" s="304" t="s">
        <v>223</v>
      </c>
      <c r="U32" s="306">
        <f>Flujos!N10</f>
        <v>1000000000</v>
      </c>
      <c r="V32" s="296">
        <v>8</v>
      </c>
    </row>
    <row r="33" spans="1:22" ht="114" customHeight="1" x14ac:dyDescent="0.25">
      <c r="A33" s="314"/>
      <c r="B33" s="294"/>
      <c r="C33" s="295"/>
      <c r="D33" s="295"/>
      <c r="E33" s="295"/>
      <c r="F33" s="294"/>
      <c r="G33" s="294"/>
      <c r="J33" s="308"/>
      <c r="K33" s="311"/>
      <c r="L33" s="311"/>
      <c r="M33" s="311"/>
      <c r="N33" s="311"/>
      <c r="O33" s="311"/>
      <c r="P33" s="298"/>
      <c r="Q33" s="297"/>
      <c r="R33" s="297"/>
      <c r="S33" s="309"/>
      <c r="T33" s="304"/>
      <c r="U33" s="306"/>
      <c r="V33" s="296"/>
    </row>
    <row r="34" spans="1:22" ht="281.25" customHeight="1" x14ac:dyDescent="0.25">
      <c r="A34" s="314"/>
      <c r="B34" s="230" t="s">
        <v>485</v>
      </c>
      <c r="C34" s="217" t="s">
        <v>509</v>
      </c>
      <c r="D34" s="217" t="s">
        <v>588</v>
      </c>
      <c r="E34" s="217" t="s">
        <v>589</v>
      </c>
      <c r="F34" s="323" t="s">
        <v>486</v>
      </c>
      <c r="G34" s="294" t="s">
        <v>244</v>
      </c>
      <c r="J34" s="308"/>
      <c r="K34" s="311"/>
      <c r="L34" s="311"/>
      <c r="M34" s="311"/>
      <c r="N34" s="311"/>
      <c r="O34" s="311"/>
      <c r="P34" s="298"/>
      <c r="Q34" s="297"/>
      <c r="R34" s="297"/>
      <c r="S34" s="208" t="s">
        <v>314</v>
      </c>
      <c r="T34" s="207" t="s">
        <v>223</v>
      </c>
      <c r="U34" s="211">
        <f>Flujos!N11</f>
        <v>2780000000</v>
      </c>
      <c r="V34" s="212">
        <v>4</v>
      </c>
    </row>
    <row r="35" spans="1:22" ht="61.5" customHeight="1" x14ac:dyDescent="0.25">
      <c r="A35" s="314"/>
      <c r="B35" s="320" t="s">
        <v>487</v>
      </c>
      <c r="C35" s="325" t="s">
        <v>617</v>
      </c>
      <c r="D35" s="325" t="s">
        <v>590</v>
      </c>
      <c r="E35" s="325" t="s">
        <v>591</v>
      </c>
      <c r="F35" s="323"/>
      <c r="G35" s="294"/>
      <c r="J35" s="308"/>
      <c r="K35" s="311"/>
      <c r="L35" s="311"/>
      <c r="M35" s="311"/>
      <c r="N35" s="311"/>
      <c r="O35" s="311"/>
      <c r="P35" s="298"/>
      <c r="Q35" s="297"/>
      <c r="R35" s="297"/>
      <c r="S35" s="208" t="s">
        <v>315</v>
      </c>
      <c r="T35" s="207" t="s">
        <v>224</v>
      </c>
      <c r="U35" s="211">
        <f>Flujos!N12</f>
        <v>276221000</v>
      </c>
      <c r="V35" s="212">
        <v>5</v>
      </c>
    </row>
    <row r="36" spans="1:22" ht="60.75" customHeight="1" x14ac:dyDescent="0.25">
      <c r="A36" s="314"/>
      <c r="B36" s="321"/>
      <c r="C36" s="327"/>
      <c r="D36" s="327"/>
      <c r="E36" s="327"/>
      <c r="F36" s="323"/>
      <c r="G36" s="294"/>
      <c r="J36" s="308"/>
      <c r="K36" s="311"/>
      <c r="L36" s="311"/>
      <c r="M36" s="311"/>
      <c r="N36" s="311"/>
      <c r="O36" s="311"/>
      <c r="P36" s="298"/>
      <c r="Q36" s="297"/>
      <c r="R36" s="297"/>
      <c r="S36" s="208" t="s">
        <v>316</v>
      </c>
      <c r="T36" s="207" t="s">
        <v>224</v>
      </c>
      <c r="U36" s="211">
        <f>Flujos!N13</f>
        <v>851851000</v>
      </c>
      <c r="V36" s="212">
        <v>1</v>
      </c>
    </row>
    <row r="37" spans="1:22" ht="74.25" customHeight="1" x14ac:dyDescent="0.25">
      <c r="A37" s="314"/>
      <c r="B37" s="321"/>
      <c r="C37" s="327"/>
      <c r="D37" s="327"/>
      <c r="E37" s="327"/>
      <c r="F37" s="294" t="s">
        <v>488</v>
      </c>
      <c r="G37" s="294" t="s">
        <v>489</v>
      </c>
      <c r="J37" s="308" t="s">
        <v>209</v>
      </c>
      <c r="K37" s="301" t="s">
        <v>254</v>
      </c>
      <c r="L37" s="299">
        <v>0.49719999999999998</v>
      </c>
      <c r="M37" s="301" t="s">
        <v>253</v>
      </c>
      <c r="N37" s="301" t="s">
        <v>252</v>
      </c>
      <c r="O37" s="301" t="s">
        <v>251</v>
      </c>
      <c r="P37" s="301" t="s">
        <v>569</v>
      </c>
      <c r="Q37" s="297" t="s">
        <v>250</v>
      </c>
      <c r="R37" s="297" t="s">
        <v>336</v>
      </c>
      <c r="S37" s="210" t="s">
        <v>317</v>
      </c>
      <c r="T37" s="207" t="s">
        <v>224</v>
      </c>
      <c r="U37" s="211">
        <f>Flujos!N14</f>
        <v>20000000000</v>
      </c>
      <c r="V37" s="212">
        <v>4</v>
      </c>
    </row>
    <row r="38" spans="1:22" ht="73.5" customHeight="1" x14ac:dyDescent="0.25">
      <c r="A38" s="314"/>
      <c r="B38" s="321"/>
      <c r="C38" s="327"/>
      <c r="D38" s="327"/>
      <c r="E38" s="327"/>
      <c r="F38" s="294"/>
      <c r="G38" s="294"/>
      <c r="J38" s="308"/>
      <c r="K38" s="301"/>
      <c r="L38" s="299"/>
      <c r="M38" s="301"/>
      <c r="N38" s="301"/>
      <c r="O38" s="301"/>
      <c r="P38" s="301"/>
      <c r="Q38" s="297"/>
      <c r="R38" s="297"/>
      <c r="S38" s="210" t="s">
        <v>611</v>
      </c>
      <c r="T38" s="207" t="s">
        <v>224</v>
      </c>
      <c r="U38" s="211">
        <f>Flujos!N15</f>
        <v>300000000</v>
      </c>
      <c r="V38" s="212">
        <v>1</v>
      </c>
    </row>
    <row r="39" spans="1:22" ht="45" x14ac:dyDescent="0.25">
      <c r="A39" s="314"/>
      <c r="B39" s="321"/>
      <c r="C39" s="327"/>
      <c r="D39" s="327"/>
      <c r="E39" s="327"/>
      <c r="F39" s="323" t="s">
        <v>490</v>
      </c>
      <c r="G39" s="294" t="s">
        <v>539</v>
      </c>
      <c r="J39" s="308"/>
      <c r="K39" s="301"/>
      <c r="L39" s="299"/>
      <c r="M39" s="301"/>
      <c r="N39" s="301"/>
      <c r="O39" s="301"/>
      <c r="P39" s="301"/>
      <c r="Q39" s="297"/>
      <c r="R39" s="297"/>
      <c r="S39" s="213" t="s">
        <v>318</v>
      </c>
      <c r="T39" s="207" t="s">
        <v>224</v>
      </c>
      <c r="U39" s="211">
        <f>Flujos!N16</f>
        <v>250000000</v>
      </c>
      <c r="V39" s="212">
        <v>2</v>
      </c>
    </row>
    <row r="40" spans="1:22" ht="32.25" customHeight="1" x14ac:dyDescent="0.25">
      <c r="A40" s="314"/>
      <c r="B40" s="322"/>
      <c r="C40" s="326"/>
      <c r="D40" s="326"/>
      <c r="E40" s="326"/>
      <c r="F40" s="323"/>
      <c r="G40" s="294"/>
      <c r="J40" s="308"/>
      <c r="K40" s="301"/>
      <c r="L40" s="299"/>
      <c r="M40" s="301"/>
      <c r="N40" s="301"/>
      <c r="O40" s="301"/>
      <c r="P40" s="301"/>
      <c r="Q40" s="297"/>
      <c r="R40" s="297"/>
      <c r="S40" s="303" t="s">
        <v>319</v>
      </c>
      <c r="T40" s="304" t="s">
        <v>223</v>
      </c>
      <c r="U40" s="306">
        <f>Flujos!N17</f>
        <v>200000000</v>
      </c>
      <c r="V40" s="296">
        <v>2</v>
      </c>
    </row>
    <row r="41" spans="1:22" ht="222.75" customHeight="1" x14ac:dyDescent="0.25">
      <c r="A41" s="314"/>
      <c r="B41" s="230" t="s">
        <v>491</v>
      </c>
      <c r="C41" s="217" t="s">
        <v>510</v>
      </c>
      <c r="D41" s="217" t="s">
        <v>592</v>
      </c>
      <c r="E41" s="217" t="s">
        <v>593</v>
      </c>
      <c r="F41" s="294" t="s">
        <v>492</v>
      </c>
      <c r="G41" s="294" t="s">
        <v>242</v>
      </c>
      <c r="J41" s="308"/>
      <c r="K41" s="301"/>
      <c r="L41" s="299"/>
      <c r="M41" s="301"/>
      <c r="N41" s="301"/>
      <c r="O41" s="301"/>
      <c r="P41" s="301"/>
      <c r="Q41" s="297"/>
      <c r="R41" s="297"/>
      <c r="S41" s="303"/>
      <c r="T41" s="304"/>
      <c r="U41" s="306"/>
      <c r="V41" s="296"/>
    </row>
    <row r="42" spans="1:22" ht="130.5" customHeight="1" x14ac:dyDescent="0.25">
      <c r="A42" s="314"/>
      <c r="B42" s="230" t="s">
        <v>511</v>
      </c>
      <c r="C42" s="217" t="s">
        <v>512</v>
      </c>
      <c r="D42" s="217" t="s">
        <v>513</v>
      </c>
      <c r="E42" s="217" t="s">
        <v>514</v>
      </c>
      <c r="F42" s="294"/>
      <c r="G42" s="294"/>
      <c r="J42" s="300" t="s">
        <v>249</v>
      </c>
      <c r="K42" s="332" t="s">
        <v>248</v>
      </c>
      <c r="L42" s="332" t="s">
        <v>554</v>
      </c>
      <c r="M42" s="332" t="s">
        <v>555</v>
      </c>
      <c r="N42" s="332" t="s">
        <v>247</v>
      </c>
      <c r="O42" s="332" t="s">
        <v>246</v>
      </c>
      <c r="P42" s="301" t="s">
        <v>570</v>
      </c>
      <c r="Q42" s="297" t="s">
        <v>245</v>
      </c>
      <c r="R42" s="297" t="s">
        <v>337</v>
      </c>
      <c r="S42" s="208" t="s">
        <v>320</v>
      </c>
      <c r="T42" s="207" t="s">
        <v>224</v>
      </c>
      <c r="U42" s="211">
        <f>Flujos!N18</f>
        <v>300000000</v>
      </c>
      <c r="V42" s="212">
        <v>1</v>
      </c>
    </row>
    <row r="43" spans="1:22" ht="200.25" customHeight="1" x14ac:dyDescent="0.25">
      <c r="A43" s="314"/>
      <c r="B43" s="230" t="s">
        <v>515</v>
      </c>
      <c r="C43" s="217" t="s">
        <v>516</v>
      </c>
      <c r="D43" s="217" t="s">
        <v>517</v>
      </c>
      <c r="E43" s="217" t="s">
        <v>518</v>
      </c>
      <c r="F43" s="294"/>
      <c r="G43" s="294"/>
      <c r="J43" s="300"/>
      <c r="K43" s="332"/>
      <c r="L43" s="332"/>
      <c r="M43" s="332"/>
      <c r="N43" s="332"/>
      <c r="O43" s="332"/>
      <c r="P43" s="301"/>
      <c r="Q43" s="297"/>
      <c r="R43" s="297"/>
      <c r="S43" s="208" t="s">
        <v>321</v>
      </c>
      <c r="T43" s="207" t="s">
        <v>224</v>
      </c>
      <c r="U43" s="211">
        <f>Flujos!N19</f>
        <v>4540910000</v>
      </c>
      <c r="V43" s="212">
        <v>10</v>
      </c>
    </row>
    <row r="44" spans="1:22" ht="129.75" customHeight="1" x14ac:dyDescent="0.25">
      <c r="A44" s="314"/>
      <c r="B44" s="230" t="s">
        <v>534</v>
      </c>
      <c r="C44" s="217" t="s">
        <v>519</v>
      </c>
      <c r="D44" s="217" t="s">
        <v>520</v>
      </c>
      <c r="E44" s="217" t="s">
        <v>521</v>
      </c>
      <c r="F44" s="294"/>
      <c r="G44" s="294"/>
      <c r="J44" s="300"/>
      <c r="K44" s="332"/>
      <c r="L44" s="332"/>
      <c r="M44" s="332"/>
      <c r="N44" s="332"/>
      <c r="O44" s="332"/>
      <c r="P44" s="301"/>
      <c r="Q44" s="297"/>
      <c r="R44" s="297"/>
      <c r="S44" s="208" t="s">
        <v>322</v>
      </c>
      <c r="T44" s="207" t="s">
        <v>224</v>
      </c>
      <c r="U44" s="211">
        <f>Flujos!N20</f>
        <v>800000000</v>
      </c>
      <c r="V44" s="212">
        <v>2</v>
      </c>
    </row>
    <row r="45" spans="1:22" ht="120" x14ac:dyDescent="0.25">
      <c r="A45" s="314"/>
      <c r="B45" s="230" t="s">
        <v>522</v>
      </c>
      <c r="C45" s="217" t="s">
        <v>523</v>
      </c>
      <c r="D45" s="217" t="s">
        <v>524</v>
      </c>
      <c r="E45" s="217" t="s">
        <v>525</v>
      </c>
      <c r="F45" s="294"/>
      <c r="G45" s="294"/>
      <c r="J45" s="300"/>
      <c r="K45" s="332"/>
      <c r="L45" s="332"/>
      <c r="M45" s="332"/>
      <c r="N45" s="332"/>
      <c r="O45" s="332"/>
      <c r="P45" s="301"/>
      <c r="Q45" s="297"/>
      <c r="R45" s="297" t="s">
        <v>338</v>
      </c>
      <c r="S45" s="181" t="s">
        <v>323</v>
      </c>
      <c r="T45" s="207" t="s">
        <v>224</v>
      </c>
      <c r="U45" s="211">
        <f>Flujos!N21</f>
        <v>3988600000</v>
      </c>
      <c r="V45" s="212">
        <v>10</v>
      </c>
    </row>
    <row r="46" spans="1:22" ht="204" customHeight="1" x14ac:dyDescent="0.25">
      <c r="A46" s="314"/>
      <c r="B46" s="230" t="s">
        <v>526</v>
      </c>
      <c r="C46" s="217" t="s">
        <v>527</v>
      </c>
      <c r="D46" s="217" t="s">
        <v>528</v>
      </c>
      <c r="E46" s="217" t="s">
        <v>529</v>
      </c>
      <c r="F46" s="294"/>
      <c r="G46" s="294"/>
      <c r="J46" s="300"/>
      <c r="K46" s="332"/>
      <c r="L46" s="332"/>
      <c r="M46" s="332"/>
      <c r="N46" s="332"/>
      <c r="O46" s="332"/>
      <c r="P46" s="301"/>
      <c r="Q46" s="297"/>
      <c r="R46" s="297"/>
      <c r="S46" s="208" t="s">
        <v>324</v>
      </c>
      <c r="T46" s="207" t="s">
        <v>224</v>
      </c>
      <c r="U46" s="211">
        <f>Flujos!N22</f>
        <v>750000000</v>
      </c>
      <c r="V46" s="212">
        <v>5</v>
      </c>
    </row>
    <row r="47" spans="1:22" ht="72" x14ac:dyDescent="0.25">
      <c r="A47" s="314"/>
      <c r="B47" s="230" t="s">
        <v>530</v>
      </c>
      <c r="C47" s="217" t="s">
        <v>531</v>
      </c>
      <c r="D47" s="217" t="s">
        <v>532</v>
      </c>
      <c r="E47" s="217" t="s">
        <v>533</v>
      </c>
      <c r="F47" s="294"/>
      <c r="G47" s="294"/>
      <c r="J47" s="300"/>
      <c r="K47" s="332"/>
      <c r="L47" s="332"/>
      <c r="M47" s="332"/>
      <c r="N47" s="332"/>
      <c r="O47" s="332"/>
      <c r="P47" s="301"/>
      <c r="Q47" s="297"/>
      <c r="R47" s="297"/>
      <c r="S47" s="208" t="s">
        <v>325</v>
      </c>
      <c r="T47" s="207" t="s">
        <v>224</v>
      </c>
      <c r="U47" s="211">
        <f>Flujos!N23</f>
        <v>400000000</v>
      </c>
      <c r="V47" s="212">
        <v>2</v>
      </c>
    </row>
    <row r="48" spans="1:22" ht="204" customHeight="1" x14ac:dyDescent="0.25">
      <c r="A48" s="215"/>
      <c r="B48" s="115"/>
      <c r="J48" s="300"/>
      <c r="K48" s="332"/>
      <c r="L48" s="332"/>
      <c r="M48" s="332"/>
      <c r="N48" s="332"/>
      <c r="O48" s="332"/>
      <c r="P48" s="301"/>
      <c r="Q48" s="297"/>
      <c r="R48" s="297"/>
      <c r="S48" s="208" t="s">
        <v>326</v>
      </c>
      <c r="T48" s="207" t="s">
        <v>224</v>
      </c>
      <c r="U48" s="211">
        <f>Flujos!N24</f>
        <v>400000000</v>
      </c>
      <c r="V48" s="212">
        <v>2</v>
      </c>
    </row>
    <row r="49" spans="1:28" ht="312" customHeight="1" x14ac:dyDescent="0.25">
      <c r="A49" s="314" t="s">
        <v>503</v>
      </c>
      <c r="B49" s="216" t="s">
        <v>216</v>
      </c>
      <c r="C49" s="216" t="s">
        <v>215</v>
      </c>
      <c r="D49" s="216" t="s">
        <v>214</v>
      </c>
      <c r="E49" s="216" t="s">
        <v>213</v>
      </c>
      <c r="F49" s="216" t="s">
        <v>212</v>
      </c>
      <c r="G49" s="216" t="s">
        <v>493</v>
      </c>
      <c r="J49" s="300"/>
      <c r="K49" s="332"/>
      <c r="L49" s="332"/>
      <c r="M49" s="332"/>
      <c r="N49" s="332"/>
      <c r="O49" s="332"/>
      <c r="P49" s="301"/>
      <c r="Q49" s="297"/>
      <c r="R49" s="297"/>
      <c r="S49" s="208" t="s">
        <v>327</v>
      </c>
      <c r="T49" s="207" t="s">
        <v>223</v>
      </c>
      <c r="U49" s="211">
        <f>Flujos!N25</f>
        <v>5600000000</v>
      </c>
      <c r="V49" s="212">
        <v>10</v>
      </c>
    </row>
    <row r="50" spans="1:28" ht="204" customHeight="1" x14ac:dyDescent="0.25">
      <c r="A50" s="314"/>
      <c r="B50" s="316" t="s">
        <v>494</v>
      </c>
      <c r="C50" s="330" t="s">
        <v>594</v>
      </c>
      <c r="D50" s="330" t="s">
        <v>595</v>
      </c>
      <c r="E50" s="330" t="s">
        <v>596</v>
      </c>
      <c r="F50" s="316" t="s">
        <v>263</v>
      </c>
      <c r="G50" s="316" t="s">
        <v>535</v>
      </c>
      <c r="J50" s="313" t="s">
        <v>243</v>
      </c>
      <c r="K50" s="311" t="s">
        <v>556</v>
      </c>
      <c r="L50" s="333">
        <v>0.83674999999999999</v>
      </c>
      <c r="M50" s="311" t="s">
        <v>557</v>
      </c>
      <c r="N50" s="311" t="s">
        <v>558</v>
      </c>
      <c r="O50" s="311" t="s">
        <v>559</v>
      </c>
      <c r="P50" s="301" t="s">
        <v>571</v>
      </c>
      <c r="Q50" s="297" t="s">
        <v>307</v>
      </c>
      <c r="R50" s="297" t="s">
        <v>339</v>
      </c>
      <c r="S50" s="312" t="s">
        <v>328</v>
      </c>
      <c r="T50" s="304" t="s">
        <v>224</v>
      </c>
      <c r="U50" s="306">
        <f>Flujos!N26</f>
        <v>3035000000</v>
      </c>
      <c r="V50" s="324">
        <v>2</v>
      </c>
      <c r="W50" s="222"/>
      <c r="X50" s="222"/>
      <c r="Y50" s="222"/>
    </row>
    <row r="51" spans="1:28" ht="204" customHeight="1" x14ac:dyDescent="0.25">
      <c r="A51" s="314"/>
      <c r="B51" s="316"/>
      <c r="C51" s="330"/>
      <c r="D51" s="330"/>
      <c r="E51" s="330"/>
      <c r="F51" s="316"/>
      <c r="G51" s="316"/>
      <c r="J51" s="313"/>
      <c r="K51" s="311"/>
      <c r="L51" s="333"/>
      <c r="M51" s="311"/>
      <c r="N51" s="311"/>
      <c r="O51" s="311"/>
      <c r="P51" s="301"/>
      <c r="Q51" s="297"/>
      <c r="R51" s="297"/>
      <c r="S51" s="312"/>
      <c r="T51" s="304"/>
      <c r="U51" s="306"/>
      <c r="V51" s="324"/>
      <c r="W51" s="222"/>
      <c r="X51" s="222"/>
      <c r="Y51" s="222"/>
    </row>
    <row r="52" spans="1:28" ht="15.75" x14ac:dyDescent="0.25">
      <c r="A52" s="314"/>
      <c r="B52" s="316"/>
      <c r="C52" s="330"/>
      <c r="D52" s="330"/>
      <c r="E52" s="330"/>
      <c r="F52" s="316"/>
      <c r="G52" s="316"/>
      <c r="J52" s="313"/>
      <c r="K52" s="311" t="s">
        <v>560</v>
      </c>
      <c r="L52" s="311" t="s">
        <v>608</v>
      </c>
      <c r="M52" s="311" t="s">
        <v>241</v>
      </c>
      <c r="N52" s="311" t="s">
        <v>240</v>
      </c>
      <c r="O52" s="311" t="s">
        <v>239</v>
      </c>
      <c r="P52" s="301"/>
      <c r="Q52" s="297"/>
      <c r="R52" s="297"/>
      <c r="S52" s="312"/>
      <c r="T52" s="304"/>
      <c r="U52" s="306"/>
      <c r="V52" s="324"/>
      <c r="W52" s="222"/>
      <c r="X52" s="222"/>
      <c r="Y52" s="222"/>
    </row>
    <row r="53" spans="1:28" ht="30" x14ac:dyDescent="0.25">
      <c r="A53" s="314"/>
      <c r="B53" s="316"/>
      <c r="C53" s="330"/>
      <c r="D53" s="330"/>
      <c r="E53" s="330"/>
      <c r="F53" s="316"/>
      <c r="G53" s="316"/>
      <c r="J53" s="313"/>
      <c r="K53" s="311"/>
      <c r="L53" s="311"/>
      <c r="M53" s="311"/>
      <c r="N53" s="311"/>
      <c r="O53" s="311"/>
      <c r="P53" s="301"/>
      <c r="Q53" s="297"/>
      <c r="R53" s="297"/>
      <c r="S53" s="210" t="s">
        <v>329</v>
      </c>
      <c r="T53" s="207" t="s">
        <v>224</v>
      </c>
      <c r="U53" s="180">
        <f>Flujos!N27</f>
        <v>566250000</v>
      </c>
      <c r="V53" s="209">
        <v>1</v>
      </c>
      <c r="W53" s="222"/>
      <c r="X53" s="222"/>
      <c r="Y53" s="222"/>
    </row>
    <row r="54" spans="1:28" ht="128.25" customHeight="1" x14ac:dyDescent="0.25">
      <c r="A54" s="314"/>
      <c r="B54" s="316"/>
      <c r="C54" s="330"/>
      <c r="D54" s="330"/>
      <c r="E54" s="330"/>
      <c r="F54" s="316"/>
      <c r="G54" s="316"/>
      <c r="J54" s="313"/>
      <c r="K54" s="311"/>
      <c r="L54" s="311"/>
      <c r="M54" s="311"/>
      <c r="N54" s="311"/>
      <c r="O54" s="311"/>
      <c r="P54" s="301"/>
      <c r="Q54" s="297"/>
      <c r="R54" s="297"/>
      <c r="S54" s="210" t="s">
        <v>330</v>
      </c>
      <c r="T54" s="207" t="s">
        <v>224</v>
      </c>
      <c r="U54" s="180">
        <v>200000000</v>
      </c>
      <c r="V54" s="209">
        <v>1</v>
      </c>
      <c r="W54" s="222"/>
      <c r="X54" s="222"/>
      <c r="Y54" s="222"/>
    </row>
    <row r="55" spans="1:28" ht="104.25" customHeight="1" x14ac:dyDescent="0.25">
      <c r="A55" s="314"/>
      <c r="B55" s="316" t="s">
        <v>495</v>
      </c>
      <c r="C55" s="330" t="s">
        <v>496</v>
      </c>
      <c r="D55" s="330" t="s">
        <v>597</v>
      </c>
      <c r="E55" s="330" t="s">
        <v>598</v>
      </c>
      <c r="F55" s="316" t="s">
        <v>541</v>
      </c>
      <c r="G55" s="316" t="s">
        <v>221</v>
      </c>
      <c r="J55" s="310" t="s">
        <v>237</v>
      </c>
      <c r="K55" s="226" t="s">
        <v>236</v>
      </c>
      <c r="L55" s="218" t="s">
        <v>235</v>
      </c>
      <c r="M55" s="218" t="s">
        <v>235</v>
      </c>
      <c r="N55" s="218" t="s">
        <v>234</v>
      </c>
      <c r="O55" s="218" t="s">
        <v>233</v>
      </c>
      <c r="P55" s="307" t="s">
        <v>572</v>
      </c>
      <c r="Q55" s="307" t="s">
        <v>308</v>
      </c>
      <c r="R55" s="307" t="s">
        <v>340</v>
      </c>
      <c r="S55" s="210" t="s">
        <v>331</v>
      </c>
      <c r="T55" s="203" t="s">
        <v>224</v>
      </c>
      <c r="U55" s="204">
        <f>Flujos!N29</f>
        <v>500000000</v>
      </c>
      <c r="V55" s="205">
        <v>4</v>
      </c>
      <c r="W55" s="222"/>
      <c r="X55" s="222"/>
      <c r="Y55" s="222"/>
    </row>
    <row r="56" spans="1:28" ht="48" x14ac:dyDescent="0.25">
      <c r="A56" s="314"/>
      <c r="B56" s="316"/>
      <c r="C56" s="330"/>
      <c r="D56" s="330"/>
      <c r="E56" s="330"/>
      <c r="F56" s="316"/>
      <c r="G56" s="316"/>
      <c r="J56" s="310"/>
      <c r="K56" s="226" t="s">
        <v>232</v>
      </c>
      <c r="L56" s="226" t="s">
        <v>231</v>
      </c>
      <c r="M56" s="226" t="s">
        <v>230</v>
      </c>
      <c r="N56" s="226" t="s">
        <v>229</v>
      </c>
      <c r="O56" s="226" t="s">
        <v>228</v>
      </c>
      <c r="P56" s="307"/>
      <c r="Q56" s="307"/>
      <c r="R56" s="307"/>
      <c r="S56" s="210" t="s">
        <v>332</v>
      </c>
      <c r="T56" s="203" t="s">
        <v>224</v>
      </c>
      <c r="U56" s="204">
        <f>Flujos!N30</f>
        <v>3200000000</v>
      </c>
      <c r="V56" s="205">
        <v>4</v>
      </c>
      <c r="W56" s="222"/>
      <c r="X56" s="222"/>
      <c r="Y56" s="222"/>
    </row>
    <row r="57" spans="1:28" ht="48" customHeight="1" x14ac:dyDescent="0.25">
      <c r="A57" s="314"/>
      <c r="B57" s="316"/>
      <c r="C57" s="330"/>
      <c r="D57" s="330"/>
      <c r="E57" s="330"/>
      <c r="F57" s="316"/>
      <c r="G57" s="316"/>
      <c r="J57" s="310"/>
      <c r="K57" s="226" t="s">
        <v>561</v>
      </c>
      <c r="L57" s="226" t="s">
        <v>562</v>
      </c>
      <c r="M57" s="226" t="s">
        <v>563</v>
      </c>
      <c r="N57" s="226" t="s">
        <v>564</v>
      </c>
      <c r="O57" s="226" t="s">
        <v>565</v>
      </c>
      <c r="P57" s="307"/>
      <c r="Q57" s="307"/>
      <c r="R57" s="307" t="s">
        <v>341</v>
      </c>
      <c r="S57" s="210" t="s">
        <v>349</v>
      </c>
      <c r="T57" s="203" t="s">
        <v>224</v>
      </c>
      <c r="U57" s="204">
        <f>Flujos!N31</f>
        <v>1120000000</v>
      </c>
      <c r="V57" s="205">
        <v>2</v>
      </c>
      <c r="W57" s="222"/>
      <c r="X57" s="222"/>
      <c r="Y57" s="222"/>
    </row>
    <row r="58" spans="1:28" ht="209.25" customHeight="1" x14ac:dyDescent="0.25">
      <c r="A58" s="314"/>
      <c r="B58" s="218" t="s">
        <v>497</v>
      </c>
      <c r="C58" s="218" t="s">
        <v>604</v>
      </c>
      <c r="D58" s="218" t="s">
        <v>605</v>
      </c>
      <c r="E58" s="218" t="s">
        <v>606</v>
      </c>
      <c r="F58" s="218" t="s">
        <v>498</v>
      </c>
      <c r="G58" s="218" t="s">
        <v>536</v>
      </c>
      <c r="J58" s="310"/>
      <c r="K58" s="311" t="s">
        <v>198</v>
      </c>
      <c r="L58" s="328">
        <v>0.5</v>
      </c>
      <c r="M58" s="311" t="s">
        <v>227</v>
      </c>
      <c r="N58" s="311" t="s">
        <v>226</v>
      </c>
      <c r="O58" s="311" t="s">
        <v>225</v>
      </c>
      <c r="P58" s="307"/>
      <c r="Q58" s="307"/>
      <c r="R58" s="307"/>
      <c r="S58" s="210" t="s">
        <v>333</v>
      </c>
      <c r="T58" s="203" t="s">
        <v>224</v>
      </c>
      <c r="U58" s="204">
        <f>Flujos!N32</f>
        <v>300000000</v>
      </c>
      <c r="V58" s="205">
        <v>4</v>
      </c>
      <c r="W58" s="222"/>
      <c r="X58" s="222"/>
      <c r="Y58" s="222"/>
    </row>
    <row r="59" spans="1:28" ht="100.5" customHeight="1" x14ac:dyDescent="0.25">
      <c r="A59" s="314"/>
      <c r="B59" s="218" t="s">
        <v>219</v>
      </c>
      <c r="C59" s="218" t="s">
        <v>599</v>
      </c>
      <c r="D59" s="218" t="s">
        <v>600</v>
      </c>
      <c r="E59" s="218" t="s">
        <v>601</v>
      </c>
      <c r="F59" s="230" t="s">
        <v>271</v>
      </c>
      <c r="G59" s="218" t="s">
        <v>218</v>
      </c>
      <c r="J59" s="310"/>
      <c r="K59" s="311"/>
      <c r="L59" s="329"/>
      <c r="M59" s="311"/>
      <c r="N59" s="311"/>
      <c r="O59" s="311"/>
      <c r="P59" s="307"/>
      <c r="Q59" s="307"/>
      <c r="R59" s="307"/>
      <c r="S59" s="206" t="s">
        <v>476</v>
      </c>
      <c r="T59" s="203" t="s">
        <v>223</v>
      </c>
      <c r="U59" s="204">
        <f>Flujos!N33</f>
        <v>375000000</v>
      </c>
      <c r="V59" s="205">
        <v>4</v>
      </c>
      <c r="W59" s="222"/>
      <c r="X59" s="222"/>
      <c r="Y59" s="222"/>
    </row>
    <row r="60" spans="1:28" ht="85.5" customHeight="1" x14ac:dyDescent="0.25">
      <c r="A60" s="86"/>
      <c r="B60" s="115"/>
      <c r="T60" s="202" t="s">
        <v>220</v>
      </c>
      <c r="U60" s="182">
        <f>SUM(U21:U59)</f>
        <v>56443832000</v>
      </c>
      <c r="W60" s="222"/>
      <c r="X60" s="222"/>
      <c r="Y60" s="222"/>
    </row>
    <row r="61" spans="1:28" ht="74.25" customHeight="1" x14ac:dyDescent="0.25">
      <c r="A61" s="314" t="s">
        <v>217</v>
      </c>
      <c r="B61" s="216" t="s">
        <v>216</v>
      </c>
      <c r="C61" s="216" t="s">
        <v>215</v>
      </c>
      <c r="D61" s="216" t="s">
        <v>214</v>
      </c>
      <c r="E61" s="216" t="s">
        <v>213</v>
      </c>
      <c r="F61" s="216" t="s">
        <v>212</v>
      </c>
      <c r="G61" s="216" t="s">
        <v>211</v>
      </c>
      <c r="J61" s="223"/>
      <c r="K61" s="223"/>
      <c r="L61" s="223"/>
      <c r="Q61" s="222"/>
      <c r="R61" s="222"/>
      <c r="S61" s="222"/>
      <c r="T61" s="222"/>
      <c r="U61" s="222"/>
      <c r="V61" s="222"/>
      <c r="W61" s="222"/>
      <c r="X61" s="222"/>
      <c r="Y61" s="222"/>
    </row>
    <row r="62" spans="1:28" ht="60.75" customHeight="1" x14ac:dyDescent="0.25">
      <c r="A62" s="314"/>
      <c r="B62" s="295" t="s">
        <v>210</v>
      </c>
      <c r="C62" s="295" t="s">
        <v>499</v>
      </c>
      <c r="D62" s="295" t="s">
        <v>602</v>
      </c>
      <c r="E62" s="295" t="s">
        <v>603</v>
      </c>
      <c r="F62" s="315" t="s">
        <v>209</v>
      </c>
      <c r="G62" s="294" t="s">
        <v>500</v>
      </c>
      <c r="J62" s="223"/>
      <c r="K62" s="223"/>
      <c r="L62" s="223"/>
    </row>
    <row r="63" spans="1:28" s="86" customFormat="1" x14ac:dyDescent="0.25">
      <c r="A63" s="314"/>
      <c r="B63" s="295"/>
      <c r="C63" s="295"/>
      <c r="D63" s="295"/>
      <c r="E63" s="295"/>
      <c r="F63" s="315"/>
      <c r="G63" s="294"/>
      <c r="J63" s="223"/>
      <c r="K63" s="223"/>
      <c r="L63" s="223"/>
      <c r="M63" s="223"/>
      <c r="N63" s="223"/>
      <c r="O63" s="223"/>
      <c r="P63" s="223"/>
      <c r="Q63" s="223"/>
      <c r="R63" s="223"/>
      <c r="S63" s="223"/>
      <c r="T63" s="223"/>
      <c r="U63" s="223"/>
      <c r="V63" s="223"/>
      <c r="W63" s="223"/>
      <c r="X63" s="223"/>
      <c r="Y63" s="223"/>
      <c r="Z63" s="223"/>
      <c r="AA63" s="223"/>
      <c r="AB63" s="223"/>
    </row>
    <row r="64" spans="1:28" x14ac:dyDescent="0.25">
      <c r="A64" s="314"/>
      <c r="B64" s="295"/>
      <c r="C64" s="295"/>
      <c r="D64" s="295"/>
      <c r="E64" s="295"/>
      <c r="F64" s="315"/>
      <c r="G64" s="294"/>
      <c r="K64" s="223"/>
      <c r="L64" s="223"/>
      <c r="M64" s="223"/>
      <c r="N64" s="223"/>
      <c r="O64" s="223"/>
      <c r="P64" s="223"/>
      <c r="Q64" s="223"/>
      <c r="R64" s="223"/>
      <c r="S64" s="223"/>
      <c r="T64" s="223"/>
      <c r="U64" s="223"/>
      <c r="V64" s="223"/>
      <c r="W64" s="223"/>
      <c r="X64" s="223"/>
      <c r="Y64" s="223"/>
      <c r="Z64" s="223"/>
      <c r="AA64" s="223"/>
      <c r="AB64" s="223"/>
    </row>
    <row r="65" spans="1:28" ht="24" customHeight="1" x14ac:dyDescent="0.25">
      <c r="A65" s="314"/>
      <c r="B65" s="295"/>
      <c r="C65" s="295"/>
      <c r="D65" s="295"/>
      <c r="E65" s="295"/>
      <c r="F65" s="315"/>
      <c r="G65" s="294"/>
      <c r="K65" s="223"/>
      <c r="L65" s="223"/>
      <c r="M65" s="223"/>
      <c r="N65" s="223"/>
      <c r="O65" s="223"/>
      <c r="P65" s="223"/>
      <c r="Q65" s="223"/>
      <c r="R65" s="223"/>
      <c r="S65" s="223"/>
      <c r="T65" s="223"/>
      <c r="U65" s="223"/>
      <c r="V65" s="223"/>
      <c r="W65" s="223"/>
      <c r="X65" s="223"/>
      <c r="Y65" s="223"/>
      <c r="Z65" s="223"/>
      <c r="AA65" s="223"/>
      <c r="AB65" s="223"/>
    </row>
    <row r="66" spans="1:28" ht="48.75" customHeight="1" x14ac:dyDescent="0.25">
      <c r="A66" s="314"/>
      <c r="B66" s="295"/>
      <c r="C66" s="295"/>
      <c r="D66" s="295"/>
      <c r="E66" s="295"/>
      <c r="F66" s="315"/>
      <c r="G66" s="294"/>
      <c r="K66" s="223"/>
      <c r="L66" s="223"/>
      <c r="M66" s="223"/>
      <c r="N66" s="223"/>
      <c r="O66" s="223"/>
      <c r="P66" s="223"/>
      <c r="Q66" s="223"/>
      <c r="R66" s="223"/>
      <c r="S66" s="223"/>
      <c r="T66" s="223"/>
      <c r="U66" s="223"/>
      <c r="V66" s="223"/>
      <c r="W66" s="223"/>
      <c r="X66" s="223"/>
      <c r="Y66" s="223"/>
      <c r="Z66" s="223"/>
      <c r="AA66" s="223"/>
      <c r="AB66" s="223"/>
    </row>
    <row r="67" spans="1:28" ht="72" customHeight="1" x14ac:dyDescent="0.25">
      <c r="K67" s="223"/>
      <c r="L67" s="223"/>
      <c r="M67" s="223"/>
      <c r="N67" s="223"/>
      <c r="O67" s="223"/>
      <c r="P67" s="223"/>
      <c r="Q67" s="223"/>
      <c r="R67" s="223"/>
      <c r="S67" s="223"/>
      <c r="T67" s="223"/>
      <c r="U67" s="223"/>
      <c r="V67" s="223"/>
      <c r="W67" s="223"/>
      <c r="X67" s="223"/>
      <c r="Y67" s="223"/>
      <c r="Z67" s="223"/>
      <c r="AA67" s="223"/>
      <c r="AB67" s="223"/>
    </row>
    <row r="68" spans="1:28" ht="24" customHeight="1" x14ac:dyDescent="0.25">
      <c r="K68" s="223"/>
      <c r="L68" s="223"/>
      <c r="M68" s="223"/>
      <c r="N68" s="223"/>
      <c r="O68" s="223"/>
      <c r="P68" s="223"/>
      <c r="Q68" s="223"/>
      <c r="R68" s="223"/>
      <c r="S68" s="223"/>
      <c r="T68" s="223"/>
      <c r="U68" s="223"/>
      <c r="V68" s="223"/>
      <c r="W68" s="223"/>
      <c r="X68" s="223"/>
      <c r="Y68" s="223"/>
      <c r="Z68" s="223"/>
      <c r="AA68" s="223"/>
      <c r="AB68" s="223"/>
    </row>
    <row r="69" spans="1:28" x14ac:dyDescent="0.25">
      <c r="K69" s="223"/>
      <c r="L69" s="223"/>
      <c r="M69" s="223"/>
      <c r="N69" s="223"/>
      <c r="O69" s="223"/>
      <c r="P69" s="223"/>
      <c r="Q69" s="223"/>
      <c r="R69" s="223"/>
      <c r="S69" s="223"/>
      <c r="T69" s="223"/>
      <c r="U69" s="223"/>
      <c r="V69" s="223"/>
      <c r="W69" s="223"/>
      <c r="X69" s="223"/>
      <c r="Y69" s="223"/>
      <c r="Z69" s="223"/>
      <c r="AA69" s="223"/>
      <c r="AB69" s="223"/>
    </row>
    <row r="70" spans="1:28" x14ac:dyDescent="0.25">
      <c r="K70" s="223"/>
      <c r="L70" s="223"/>
      <c r="M70" s="223"/>
      <c r="N70" s="223"/>
      <c r="O70" s="223"/>
      <c r="P70" s="223"/>
      <c r="Q70" s="223"/>
      <c r="R70" s="223"/>
      <c r="S70" s="223"/>
      <c r="T70" s="223"/>
      <c r="U70" s="223"/>
      <c r="V70" s="223"/>
      <c r="W70" s="223"/>
      <c r="X70" s="223"/>
      <c r="Y70" s="223"/>
      <c r="Z70" s="223"/>
      <c r="AA70" s="223"/>
      <c r="AB70" s="223"/>
    </row>
    <row r="71" spans="1:28" ht="101.25" customHeight="1" x14ac:dyDescent="0.25">
      <c r="K71" s="223"/>
      <c r="L71" s="223"/>
      <c r="M71" s="223"/>
      <c r="N71" s="223"/>
      <c r="O71" s="223"/>
      <c r="P71" s="223"/>
      <c r="Q71" s="223"/>
      <c r="R71" s="223"/>
      <c r="S71" s="223"/>
      <c r="T71" s="223"/>
      <c r="U71" s="223"/>
      <c r="V71" s="223"/>
      <c r="W71" s="223"/>
      <c r="X71" s="223"/>
      <c r="Y71" s="223"/>
      <c r="Z71" s="223"/>
      <c r="AA71" s="223"/>
      <c r="AB71" s="223"/>
    </row>
    <row r="72" spans="1:28" ht="23.25" customHeight="1" x14ac:dyDescent="0.25">
      <c r="K72" s="223"/>
      <c r="L72" s="223"/>
      <c r="M72" s="223"/>
      <c r="N72" s="223"/>
      <c r="O72" s="223"/>
      <c r="P72" s="223"/>
      <c r="Q72" s="223"/>
      <c r="R72" s="223"/>
      <c r="S72" s="223"/>
      <c r="T72" s="223"/>
      <c r="U72" s="223"/>
      <c r="V72" s="223"/>
      <c r="W72" s="223"/>
      <c r="X72" s="223"/>
      <c r="Y72" s="223"/>
      <c r="Z72" s="223"/>
      <c r="AA72" s="223"/>
      <c r="AB72" s="223"/>
    </row>
    <row r="73" spans="1:28" ht="15" customHeight="1" x14ac:dyDescent="0.25"/>
    <row r="78" spans="1:28" ht="15" customHeight="1" x14ac:dyDescent="0.25"/>
    <row r="83" ht="15" customHeight="1" x14ac:dyDescent="0.25"/>
    <row r="88" ht="15" customHeight="1" x14ac:dyDescent="0.25"/>
    <row r="93" ht="15" customHeight="1" x14ac:dyDescent="0.25"/>
    <row r="98" ht="15" customHeight="1" x14ac:dyDescent="0.25"/>
    <row r="103" ht="15" customHeight="1" x14ac:dyDescent="0.25"/>
  </sheetData>
  <mergeCells count="180">
    <mergeCell ref="B62:B66"/>
    <mergeCell ref="C62:C66"/>
    <mergeCell ref="R45:R49"/>
    <mergeCell ref="J42:J49"/>
    <mergeCell ref="K42:K49"/>
    <mergeCell ref="L42:L49"/>
    <mergeCell ref="P42:P49"/>
    <mergeCell ref="K50:K51"/>
    <mergeCell ref="L50:L51"/>
    <mergeCell ref="M50:M51"/>
    <mergeCell ref="N50:N51"/>
    <mergeCell ref="O50:O51"/>
    <mergeCell ref="D50:D54"/>
    <mergeCell ref="E50:E54"/>
    <mergeCell ref="D55:D57"/>
    <mergeCell ref="E55:E57"/>
    <mergeCell ref="D62:D66"/>
    <mergeCell ref="E62:E66"/>
    <mergeCell ref="M42:M49"/>
    <mergeCell ref="N42:N49"/>
    <mergeCell ref="O42:O49"/>
    <mergeCell ref="C35:C40"/>
    <mergeCell ref="D35:D40"/>
    <mergeCell ref="E35:E40"/>
    <mergeCell ref="B50:B54"/>
    <mergeCell ref="C50:C54"/>
    <mergeCell ref="A3:A15"/>
    <mergeCell ref="A29:A47"/>
    <mergeCell ref="A49:A59"/>
    <mergeCell ref="B13:B14"/>
    <mergeCell ref="C13:C14"/>
    <mergeCell ref="B55:B57"/>
    <mergeCell ref="C55:C57"/>
    <mergeCell ref="B31:B33"/>
    <mergeCell ref="C31:C33"/>
    <mergeCell ref="D31:D33"/>
    <mergeCell ref="E31:E33"/>
    <mergeCell ref="B19:B24"/>
    <mergeCell ref="C19:C24"/>
    <mergeCell ref="B9:B12"/>
    <mergeCell ref="C9:C12"/>
    <mergeCell ref="G9:G10"/>
    <mergeCell ref="F13:F14"/>
    <mergeCell ref="G13:G14"/>
    <mergeCell ref="F17:F18"/>
    <mergeCell ref="G17:G18"/>
    <mergeCell ref="D9:D12"/>
    <mergeCell ref="E9:E12"/>
    <mergeCell ref="D13:D14"/>
    <mergeCell ref="E13:E14"/>
    <mergeCell ref="F9:F10"/>
    <mergeCell ref="F34:F36"/>
    <mergeCell ref="G34:G36"/>
    <mergeCell ref="F41:F47"/>
    <mergeCell ref="G41:G47"/>
    <mergeCell ref="V50:V52"/>
    <mergeCell ref="F20:F23"/>
    <mergeCell ref="G20:G23"/>
    <mergeCell ref="B25:B27"/>
    <mergeCell ref="C25:C27"/>
    <mergeCell ref="F25:F27"/>
    <mergeCell ref="G25:G27"/>
    <mergeCell ref="D19:D24"/>
    <mergeCell ref="E19:E24"/>
    <mergeCell ref="F31:F33"/>
    <mergeCell ref="G31:G33"/>
    <mergeCell ref="F37:F38"/>
    <mergeCell ref="G37:G38"/>
    <mergeCell ref="F39:F40"/>
    <mergeCell ref="G39:G40"/>
    <mergeCell ref="C29:C30"/>
    <mergeCell ref="D29:D30"/>
    <mergeCell ref="E29:E30"/>
    <mergeCell ref="F29:F30"/>
    <mergeCell ref="G29:G30"/>
    <mergeCell ref="A61:A66"/>
    <mergeCell ref="F62:F66"/>
    <mergeCell ref="G62:G66"/>
    <mergeCell ref="G55:G57"/>
    <mergeCell ref="Q27:Q31"/>
    <mergeCell ref="R27:R28"/>
    <mergeCell ref="K27:K31"/>
    <mergeCell ref="L27:L31"/>
    <mergeCell ref="M27:M31"/>
    <mergeCell ref="M37:M41"/>
    <mergeCell ref="L37:L41"/>
    <mergeCell ref="K37:K41"/>
    <mergeCell ref="J37:J41"/>
    <mergeCell ref="F50:F54"/>
    <mergeCell ref="G50:G54"/>
    <mergeCell ref="O32:O36"/>
    <mergeCell ref="P32:P36"/>
    <mergeCell ref="F55:F57"/>
    <mergeCell ref="D25:D27"/>
    <mergeCell ref="E25:E27"/>
    <mergeCell ref="A17:A27"/>
    <mergeCell ref="B35:B40"/>
    <mergeCell ref="R37:R41"/>
    <mergeCell ref="Q37:Q41"/>
    <mergeCell ref="L22:L23"/>
    <mergeCell ref="R50:R54"/>
    <mergeCell ref="Q50:Q54"/>
    <mergeCell ref="P50:P54"/>
    <mergeCell ref="S50:S52"/>
    <mergeCell ref="T50:T52"/>
    <mergeCell ref="U50:U52"/>
    <mergeCell ref="J50:J54"/>
    <mergeCell ref="T32:T33"/>
    <mergeCell ref="U32:U33"/>
    <mergeCell ref="K32:K36"/>
    <mergeCell ref="L32:L36"/>
    <mergeCell ref="M32:M36"/>
    <mergeCell ref="N32:N36"/>
    <mergeCell ref="P37:P41"/>
    <mergeCell ref="O37:O41"/>
    <mergeCell ref="R42:R44"/>
    <mergeCell ref="Q42:Q49"/>
    <mergeCell ref="M52:M54"/>
    <mergeCell ref="N52:N54"/>
    <mergeCell ref="O52:O54"/>
    <mergeCell ref="U40:U41"/>
    <mergeCell ref="R57:R59"/>
    <mergeCell ref="Q55:Q59"/>
    <mergeCell ref="P55:P59"/>
    <mergeCell ref="U29:U31"/>
    <mergeCell ref="V29:V31"/>
    <mergeCell ref="J32:J36"/>
    <mergeCell ref="S40:S41"/>
    <mergeCell ref="T40:T41"/>
    <mergeCell ref="N37:N41"/>
    <mergeCell ref="V32:V33"/>
    <mergeCell ref="Q32:Q36"/>
    <mergeCell ref="R32:R36"/>
    <mergeCell ref="S32:S33"/>
    <mergeCell ref="V40:V41"/>
    <mergeCell ref="J55:J59"/>
    <mergeCell ref="M58:M59"/>
    <mergeCell ref="N58:N59"/>
    <mergeCell ref="O58:O59"/>
    <mergeCell ref="K52:K54"/>
    <mergeCell ref="L52:L54"/>
    <mergeCell ref="R55:R56"/>
    <mergeCell ref="K58:K59"/>
    <mergeCell ref="L58:L59"/>
    <mergeCell ref="V24:V26"/>
    <mergeCell ref="Q21:Q26"/>
    <mergeCell ref="R22:R26"/>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M22:M23"/>
    <mergeCell ref="N22:N23"/>
    <mergeCell ref="O22:O23"/>
    <mergeCell ref="P21:P26"/>
    <mergeCell ref="J21:J26"/>
    <mergeCell ref="K22:K23"/>
    <mergeCell ref="A1:E1"/>
    <mergeCell ref="F1:G1"/>
    <mergeCell ref="M1:O1"/>
    <mergeCell ref="C3:C4"/>
    <mergeCell ref="D3:D4"/>
    <mergeCell ref="E3:E4"/>
    <mergeCell ref="F3:F4"/>
    <mergeCell ref="G3:G4"/>
    <mergeCell ref="B5:B8"/>
    <mergeCell ref="C5:C8"/>
    <mergeCell ref="D5:D8"/>
    <mergeCell ref="E5:E8"/>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Gaira</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2013-08-07T15:48:56Z</dcterms:modified>
</cp:coreProperties>
</file>