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Frío"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U59" i="6" l="1"/>
  <c r="U58" i="6"/>
  <c r="U57" i="6"/>
  <c r="U56" i="6"/>
  <c r="U55" i="6"/>
  <c r="U53" i="6"/>
  <c r="U50" i="6"/>
  <c r="U49" i="6"/>
  <c r="U48" i="6"/>
  <c r="U47" i="6"/>
  <c r="U46" i="6"/>
  <c r="U45" i="6"/>
  <c r="U44" i="6"/>
  <c r="U43" i="6"/>
  <c r="U42" i="6"/>
  <c r="U40" i="6"/>
  <c r="U39" i="6"/>
  <c r="U38" i="6"/>
  <c r="U37" i="6"/>
  <c r="U36" i="6"/>
  <c r="U35" i="6"/>
  <c r="U34" i="6"/>
  <c r="U32" i="6"/>
  <c r="U29" i="6"/>
  <c r="U28" i="6"/>
  <c r="U27" i="6"/>
  <c r="U24" i="6"/>
  <c r="U23" i="6"/>
  <c r="U22" i="6"/>
  <c r="U21" i="6"/>
  <c r="U60" i="6" l="1"/>
  <c r="E34" i="4" l="1"/>
  <c r="F34" i="4"/>
  <c r="G34" i="4"/>
  <c r="H34" i="4"/>
  <c r="I34" i="4"/>
  <c r="J34" i="4"/>
  <c r="K34" i="4"/>
  <c r="L34" i="4"/>
  <c r="M34" i="4"/>
  <c r="D34" i="4"/>
  <c r="N33" i="4"/>
  <c r="J5" i="2" l="1"/>
  <c r="K5" i="2"/>
  <c r="L5" i="2"/>
  <c r="M5" i="2"/>
  <c r="L6" i="2"/>
  <c r="K7" i="2"/>
  <c r="L7" i="2"/>
  <c r="J8" i="2"/>
  <c r="K8" i="2"/>
  <c r="L8" i="2"/>
  <c r="M8" i="2"/>
  <c r="E45" i="2"/>
  <c r="B45" i="2"/>
  <c r="C33" i="4" s="1"/>
  <c r="B44" i="2"/>
  <c r="M493" i="1"/>
  <c r="M494" i="1"/>
  <c r="J495" i="1"/>
  <c r="I495" i="1"/>
  <c r="L492" i="1"/>
  <c r="L490" i="1"/>
  <c r="L495" i="1" s="1"/>
  <c r="M491" i="1" s="1"/>
  <c r="D499" i="1"/>
  <c r="D45" i="2" s="1"/>
  <c r="C499" i="1"/>
  <c r="C45" i="2" s="1"/>
  <c r="F498" i="1"/>
  <c r="F497" i="1"/>
  <c r="F496" i="1"/>
  <c r="F495" i="1"/>
  <c r="F494" i="1"/>
  <c r="F493" i="1"/>
  <c r="F492" i="1"/>
  <c r="F491" i="1"/>
  <c r="F499" i="1" s="1"/>
  <c r="F45" i="2" s="1"/>
  <c r="M490" i="1" l="1"/>
  <c r="M492" i="1"/>
  <c r="M495" i="1"/>
  <c r="I443" i="1"/>
  <c r="I441" i="1"/>
  <c r="J441" i="1"/>
  <c r="I397" i="1"/>
  <c r="I395" i="1"/>
  <c r="J380" i="1"/>
  <c r="I382" i="1"/>
  <c r="I380" i="1"/>
  <c r="I81" i="1" l="1"/>
  <c r="I79" i="1"/>
  <c r="N4" i="4" l="1"/>
  <c r="N5" i="4"/>
  <c r="N6" i="4"/>
  <c r="N7" i="4"/>
  <c r="N8" i="4"/>
  <c r="N9" i="4"/>
  <c r="N10" i="4"/>
  <c r="N11" i="4"/>
  <c r="N12" i="4"/>
  <c r="N13" i="4"/>
  <c r="N14" i="4"/>
  <c r="N15" i="4"/>
  <c r="N16" i="4"/>
  <c r="N17" i="4"/>
  <c r="N18" i="4"/>
  <c r="N19" i="4"/>
  <c r="N20" i="4"/>
  <c r="N21" i="4"/>
  <c r="N22" i="4"/>
  <c r="N23" i="4"/>
  <c r="N24" i="4"/>
  <c r="N25" i="4"/>
  <c r="N26" i="4"/>
  <c r="N27" i="4"/>
  <c r="N28" i="4"/>
  <c r="N29" i="4"/>
  <c r="N30" i="4"/>
  <c r="N31" i="4"/>
  <c r="N32" i="4"/>
  <c r="N3" i="4"/>
  <c r="I57" i="1"/>
  <c r="J57" i="1"/>
  <c r="L57" i="1" s="1"/>
  <c r="B36" i="2"/>
  <c r="N34" i="4" l="1"/>
  <c r="N35" i="4" s="1"/>
  <c r="M35" i="4"/>
  <c r="H35" i="4"/>
  <c r="C412" i="1"/>
  <c r="E44" i="2"/>
  <c r="E43" i="2"/>
  <c r="E41" i="2"/>
  <c r="E40" i="2"/>
  <c r="D38" i="2"/>
  <c r="E38" i="2"/>
  <c r="D37" i="2"/>
  <c r="E37" i="2"/>
  <c r="E36" i="2"/>
  <c r="D33" i="2"/>
  <c r="E33" i="2"/>
  <c r="D32" i="2"/>
  <c r="E32" i="2"/>
  <c r="E31" i="2"/>
  <c r="D26" i="2"/>
  <c r="E26" i="2"/>
  <c r="D24" i="2"/>
  <c r="E24" i="2"/>
  <c r="D23" i="2"/>
  <c r="E23" i="2"/>
  <c r="D22" i="2"/>
  <c r="E22" i="2"/>
  <c r="E21" i="2"/>
  <c r="D19" i="2"/>
  <c r="E19" i="2"/>
  <c r="E18" i="2"/>
  <c r="E17" i="2"/>
  <c r="E16" i="2"/>
  <c r="D14" i="2"/>
  <c r="E14" i="2"/>
  <c r="D12" i="2"/>
  <c r="E12" i="2"/>
  <c r="D11" i="2"/>
  <c r="E11" i="2"/>
  <c r="E9" i="2"/>
  <c r="D8" i="2"/>
  <c r="E8" i="2"/>
  <c r="E7" i="2"/>
  <c r="C6" i="2"/>
  <c r="D6" i="2"/>
  <c r="D5" i="2"/>
  <c r="E5" i="2"/>
  <c r="E25" i="2"/>
  <c r="E237" i="1"/>
  <c r="D459" i="1"/>
  <c r="D42" i="2" s="1"/>
  <c r="E459" i="1"/>
  <c r="K456" i="1" s="1"/>
  <c r="C459" i="1"/>
  <c r="I456" i="1" s="1"/>
  <c r="D422" i="1"/>
  <c r="D39" i="2" s="1"/>
  <c r="E422" i="1"/>
  <c r="E39" i="2" s="1"/>
  <c r="C422" i="1"/>
  <c r="C39" i="2" s="1"/>
  <c r="K170" i="1"/>
  <c r="L170" i="1" s="1"/>
  <c r="D172" i="1"/>
  <c r="D20" i="2" s="1"/>
  <c r="E172" i="1"/>
  <c r="E20" i="2" s="1"/>
  <c r="C172" i="1"/>
  <c r="C20" i="2" s="1"/>
  <c r="J122" i="1"/>
  <c r="I122" i="1"/>
  <c r="D120" i="1"/>
  <c r="D15" i="2" s="1"/>
  <c r="E120" i="1"/>
  <c r="E15" i="2" s="1"/>
  <c r="C120" i="1"/>
  <c r="C15" i="2" s="1"/>
  <c r="J104" i="1"/>
  <c r="D102" i="1"/>
  <c r="D13" i="2" s="1"/>
  <c r="E102" i="1"/>
  <c r="K99" i="1" s="1"/>
  <c r="K104" i="1" s="1"/>
  <c r="C102" i="1"/>
  <c r="C13" i="2" s="1"/>
  <c r="J72" i="1"/>
  <c r="D74" i="1"/>
  <c r="D10" i="2" s="1"/>
  <c r="E74" i="1"/>
  <c r="E10" i="2" s="1"/>
  <c r="C74" i="1"/>
  <c r="C10" i="2" s="1"/>
  <c r="J31" i="1"/>
  <c r="I31" i="1"/>
  <c r="C9" i="1"/>
  <c r="C4" i="2" s="1"/>
  <c r="E30" i="1"/>
  <c r="E6" i="2" s="1"/>
  <c r="J456" i="1" l="1"/>
  <c r="L456" i="1" s="1"/>
  <c r="E13" i="2"/>
  <c r="E42" i="2"/>
  <c r="E35" i="4"/>
  <c r="K26" i="1"/>
  <c r="C42" i="2"/>
  <c r="K67" i="1"/>
  <c r="K72" i="1" s="1"/>
  <c r="K418" i="1"/>
  <c r="L35" i="4"/>
  <c r="I35" i="4"/>
  <c r="J35" i="4"/>
  <c r="D35" i="4"/>
  <c r="G35" i="4"/>
  <c r="K35" i="4"/>
  <c r="F35"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91" i="1" l="1"/>
  <c r="K296" i="1" s="1"/>
  <c r="E30" i="2"/>
  <c r="J355" i="1"/>
  <c r="J360" i="1" s="1"/>
  <c r="D34" i="2"/>
  <c r="K6" i="1"/>
  <c r="E4" i="2"/>
  <c r="L26" i="1"/>
  <c r="L31" i="1" s="1"/>
  <c r="M26" i="1" s="1"/>
  <c r="K31" i="1"/>
  <c r="M31" i="1" s="1"/>
  <c r="K270" i="1"/>
  <c r="K275" i="1" s="1"/>
  <c r="E28" i="2"/>
  <c r="F365" i="1"/>
  <c r="F34" i="2" s="1"/>
  <c r="L291" i="1"/>
  <c r="I296" i="1"/>
  <c r="I360" i="1"/>
  <c r="L360" i="1" s="1"/>
  <c r="F265" i="1"/>
  <c r="F27" i="2" s="1"/>
  <c r="K286" i="1"/>
  <c r="K239" i="1"/>
  <c r="F278" i="1"/>
  <c r="F28" i="2" s="1"/>
  <c r="L275" i="1"/>
  <c r="L355" i="1" l="1"/>
  <c r="M27" i="1"/>
  <c r="M28" i="1"/>
  <c r="M29" i="1"/>
  <c r="M30" i="1"/>
  <c r="M355" i="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I15" i="1"/>
  <c r="K370" i="1"/>
  <c r="E35" i="2"/>
  <c r="E46" i="2" s="1"/>
  <c r="L370" i="1"/>
  <c r="L375" i="1" s="1"/>
  <c r="M373" i="1" s="1"/>
  <c r="K375" i="1"/>
  <c r="L15" i="1"/>
  <c r="L20" i="1" s="1"/>
  <c r="M15" i="1" s="1"/>
  <c r="M371" i="1"/>
  <c r="M372" i="1"/>
  <c r="M370" i="1"/>
  <c r="I20" i="1"/>
  <c r="M20" i="1" s="1"/>
  <c r="M374" i="1" l="1"/>
  <c r="M375" i="1"/>
  <c r="M17" i="1"/>
  <c r="M19" i="1"/>
  <c r="M16" i="1"/>
  <c r="M18" i="1"/>
  <c r="L129" i="1" l="1"/>
  <c r="L81" i="1"/>
  <c r="L220" i="1"/>
  <c r="I222" i="1"/>
  <c r="L222" i="1" s="1"/>
  <c r="I208" i="1"/>
  <c r="L195" i="1"/>
  <c r="I184" i="1"/>
  <c r="I197" i="1"/>
  <c r="L197" i="1" s="1"/>
  <c r="M192" i="1" s="1"/>
  <c r="L208" i="1" l="1"/>
  <c r="C32" i="4"/>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F15" i="2"/>
  <c r="F303" i="1"/>
  <c r="F30" i="2" s="1"/>
  <c r="C28" i="2"/>
  <c r="L270" i="1"/>
  <c r="M270" i="1" s="1"/>
  <c r="L117" i="1"/>
  <c r="L122" i="1" s="1"/>
  <c r="C30" i="2"/>
  <c r="C34" i="2"/>
  <c r="L281" i="1"/>
  <c r="L286" i="1" s="1"/>
  <c r="L255" i="1"/>
  <c r="L239" i="1"/>
  <c r="F420" i="1"/>
  <c r="F421" i="1"/>
  <c r="F419" i="1"/>
  <c r="M119" i="1" l="1"/>
  <c r="M120" i="1"/>
  <c r="M121" i="1"/>
  <c r="M118" i="1"/>
  <c r="M117" i="1"/>
  <c r="K122" i="1"/>
  <c r="M122" i="1" s="1"/>
  <c r="L4" i="2"/>
  <c r="L9" i="2" s="1"/>
  <c r="F422"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459" i="1" s="1"/>
  <c r="F42" i="2" s="1"/>
  <c r="F29" i="1"/>
  <c r="F28" i="1"/>
  <c r="F27" i="1"/>
  <c r="F30" i="1" s="1"/>
  <c r="F6" i="2" s="1"/>
  <c r="F8" i="1"/>
  <c r="F9" i="1" s="1"/>
  <c r="F4" i="2" s="1"/>
  <c r="F68" i="1"/>
  <c r="F69" i="1"/>
  <c r="F70" i="1"/>
  <c r="F101" i="1"/>
  <c r="F102" i="1" s="1"/>
  <c r="F13" i="2" s="1"/>
  <c r="M419" i="1" l="1"/>
  <c r="M421" i="1"/>
  <c r="M423" i="1"/>
  <c r="M420" i="1"/>
  <c r="M422" i="1"/>
  <c r="M418" i="1"/>
  <c r="F74" i="1"/>
  <c r="F10" i="2" s="1"/>
  <c r="G46" i="2" s="1"/>
  <c r="I175" i="1"/>
  <c r="I461" i="1"/>
  <c r="L175" i="1"/>
  <c r="M171" i="1" l="1"/>
  <c r="M175" i="1"/>
  <c r="M172" i="1"/>
  <c r="M173" i="1"/>
  <c r="M174"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F390" i="1" l="1"/>
  <c r="F36" i="2" s="1"/>
  <c r="M69" i="1"/>
  <c r="M71" i="1"/>
  <c r="M67" i="1"/>
  <c r="M68" i="1"/>
  <c r="M70" i="1"/>
  <c r="M72" i="1"/>
  <c r="L400" i="1"/>
  <c r="M397" i="1" s="1"/>
  <c r="M457" i="1"/>
  <c r="M458" i="1"/>
  <c r="M459" i="1"/>
  <c r="M460" i="1"/>
  <c r="M461" i="1"/>
  <c r="L385" i="1"/>
  <c r="M383" i="1" s="1"/>
  <c r="F402" i="1"/>
  <c r="F37" i="2" s="1"/>
  <c r="L478" i="1"/>
  <c r="L476" i="1"/>
  <c r="J481" i="1"/>
  <c r="I481" i="1"/>
  <c r="M380" i="1" l="1"/>
  <c r="L481" i="1"/>
  <c r="M398" i="1"/>
  <c r="M399" i="1"/>
  <c r="M396" i="1"/>
  <c r="M400" i="1"/>
  <c r="M395" i="1"/>
  <c r="M385" i="1"/>
  <c r="M382"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6" i="2" s="1"/>
  <c r="F154" i="1"/>
  <c r="F153" i="1"/>
  <c r="F152" i="1"/>
  <c r="F151" i="1"/>
  <c r="F150" i="1"/>
  <c r="I206" i="1"/>
  <c r="C211" i="1"/>
  <c r="C23" i="2" s="1"/>
  <c r="F210" i="1"/>
  <c r="F209" i="1"/>
  <c r="F208" i="1"/>
  <c r="F207" i="1"/>
  <c r="C112" i="1"/>
  <c r="C14" i="2" s="1"/>
  <c r="F111" i="1"/>
  <c r="F110" i="1"/>
  <c r="F109" i="1"/>
  <c r="F108" i="1"/>
  <c r="C84" i="1"/>
  <c r="C11" i="2" s="1"/>
  <c r="F83" i="1"/>
  <c r="F82" i="1"/>
  <c r="F81" i="1"/>
  <c r="F80" i="1"/>
  <c r="K4" i="2" l="1"/>
  <c r="K9" i="2" s="1"/>
  <c r="L79" i="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L84" i="1" l="1"/>
  <c r="M81" i="1" s="1"/>
  <c r="I89" i="1"/>
  <c r="F95" i="1"/>
  <c r="F12" i="2" s="1"/>
  <c r="L107" i="1"/>
  <c r="L112" i="1" s="1"/>
  <c r="M107" i="1" s="1"/>
  <c r="M195" i="1"/>
  <c r="M221" i="1"/>
  <c r="M218" i="1"/>
  <c r="M219" i="1"/>
  <c r="M217" i="1"/>
  <c r="M220" i="1"/>
  <c r="M193" i="1"/>
  <c r="M196" i="1"/>
  <c r="M194" i="1"/>
  <c r="M197" i="1"/>
  <c r="L154" i="1"/>
  <c r="L249" i="1"/>
  <c r="M110" i="1"/>
  <c r="M111" i="1"/>
  <c r="M108" i="1"/>
  <c r="I94" i="1"/>
  <c r="M80" i="1" l="1"/>
  <c r="M83" i="1"/>
  <c r="M79" i="1"/>
  <c r="M84"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l="1"/>
  <c r="L6" i="1"/>
  <c r="L11" i="1" l="1"/>
  <c r="M7" i="1"/>
  <c r="M9" i="1"/>
  <c r="M11" i="1"/>
  <c r="M8" i="1"/>
  <c r="M10" i="1"/>
  <c r="M6" i="1"/>
  <c r="I99" i="1"/>
  <c r="I104" i="1" l="1"/>
  <c r="L99" i="1"/>
  <c r="L104" i="1" l="1"/>
  <c r="M101" i="1"/>
  <c r="M103" i="1"/>
  <c r="M99" i="1"/>
  <c r="M100" i="1"/>
  <c r="M102" i="1"/>
  <c r="M104" i="1"/>
  <c r="C38" i="2"/>
  <c r="C46" i="2" s="1"/>
  <c r="I407" i="1"/>
  <c r="F412" i="1"/>
  <c r="F38" i="2"/>
  <c r="F46" i="2" s="1"/>
  <c r="H46" i="2" s="1"/>
  <c r="I412" i="1" l="1"/>
  <c r="J4" i="2"/>
  <c r="J9" i="2" s="1"/>
  <c r="L407" i="1"/>
  <c r="L412" i="1" l="1"/>
  <c r="M407" i="1" s="1"/>
  <c r="M4" i="2"/>
  <c r="M9" i="2" s="1"/>
  <c r="N4" i="2" s="1"/>
  <c r="M411" i="1"/>
  <c r="M408" i="1"/>
  <c r="M409" i="1"/>
  <c r="M410" i="1"/>
  <c r="M412" i="1"/>
  <c r="A41" i="4" l="1"/>
  <c r="N7" i="2"/>
  <c r="A44" i="4" s="1"/>
  <c r="M44" i="4" s="1"/>
  <c r="N8" i="2"/>
  <c r="A45" i="4" s="1"/>
  <c r="N5" i="2"/>
  <c r="A42" i="4" s="1"/>
  <c r="N9" i="2"/>
  <c r="N6" i="2"/>
  <c r="A43" i="4" s="1"/>
  <c r="I41" i="4" l="1"/>
  <c r="H41" i="4"/>
  <c r="G41" i="4"/>
  <c r="E41" i="4"/>
  <c r="J41" i="4"/>
  <c r="K41" i="4"/>
  <c r="D41" i="4"/>
  <c r="M41" i="4"/>
  <c r="L41" i="4"/>
  <c r="M43" i="4"/>
  <c r="L43" i="4"/>
  <c r="F41" i="4"/>
  <c r="F43" i="4"/>
  <c r="E43" i="4"/>
  <c r="K43" i="4"/>
  <c r="H43" i="4"/>
  <c r="I43" i="4"/>
  <c r="J43" i="4"/>
  <c r="G43" i="4"/>
  <c r="D43" i="4"/>
  <c r="E44" i="4"/>
  <c r="J44" i="4"/>
  <c r="I44" i="4"/>
  <c r="K44" i="4"/>
  <c r="D44" i="4"/>
  <c r="G44" i="4"/>
  <c r="H44" i="4"/>
  <c r="L44" i="4"/>
  <c r="F44" i="4"/>
  <c r="N43" i="4" l="1"/>
  <c r="M46" i="4"/>
  <c r="N44" i="4"/>
  <c r="N41" i="4"/>
  <c r="D46" i="4"/>
  <c r="G46" i="4"/>
  <c r="H46" i="4"/>
  <c r="L46" i="4"/>
  <c r="F46" i="4"/>
  <c r="J46" i="4"/>
  <c r="I46" i="4"/>
  <c r="K46" i="4"/>
  <c r="E46" i="4"/>
  <c r="N46" i="4" l="1"/>
  <c r="N47" i="4" s="1"/>
  <c r="D47" i="4" l="1"/>
  <c r="K47" i="4"/>
  <c r="L47" i="4"/>
  <c r="M47" i="4"/>
  <c r="H47" i="4"/>
  <c r="J47" i="4"/>
  <c r="G47" i="4"/>
  <c r="F47" i="4"/>
  <c r="I47" i="4"/>
  <c r="E47" i="4"/>
</calcChain>
</file>

<file path=xl/comments1.xml><?xml version="1.0" encoding="utf-8"?>
<comments xmlns="http://schemas.openxmlformats.org/spreadsheetml/2006/main">
  <authors>
    <author>Control Calidad</author>
  </authors>
  <commentList>
    <comment ref="B52" authorId="0">
      <text>
        <r>
          <rPr>
            <sz val="9"/>
            <color indexed="81"/>
            <rFont val="Tahoma"/>
            <family val="2"/>
          </rPr>
          <t xml:space="preserve">FALTA FICHA EN EL DOCUMENTO
</t>
        </r>
      </text>
    </comment>
  </commentList>
</comments>
</file>

<file path=xl/sharedStrings.xml><?xml version="1.0" encoding="utf-8"?>
<sst xmlns="http://schemas.openxmlformats.org/spreadsheetml/2006/main" count="1538" uniqueCount="603">
  <si>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</si>
  <si>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</si>
  <si>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</si>
  <si>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</si>
  <si>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</si>
  <si>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</si>
  <si>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</si>
  <si>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</si>
  <si>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</si>
  <si>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</si>
  <si>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</si>
  <si>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</si>
  <si>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</si>
  <si>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</si>
  <si>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</si>
  <si>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</si>
  <si>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</si>
  <si>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</si>
  <si>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</si>
  <si>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</si>
  <si>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</si>
  <si>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</si>
  <si>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</si>
  <si>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</si>
  <si>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</si>
  <si>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</si>
  <si>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</si>
  <si>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</si>
  <si>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</si>
  <si>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</si>
  <si>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</si>
  <si>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</si>
  <si>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</si>
  <si>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</si>
  <si>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</si>
  <si>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</si>
  <si>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</si>
  <si>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</si>
  <si>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</si>
  <si>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</si>
  <si>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</si>
  <si>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</si>
  <si>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</si>
  <si>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</si>
  <si>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</si>
  <si>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</si>
  <si>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</si>
  <si>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</si>
  <si>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</si>
  <si>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</si>
  <si>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</si>
  <si>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</si>
  <si>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</si>
  <si>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</si>
  <si>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</si>
  <si>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</si>
  <si>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</si>
  <si>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</si>
  <si>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</si>
  <si>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</si>
  <si>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</si>
  <si>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</si>
  <si>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</si>
  <si>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</si>
  <si>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</si>
  <si>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</si>
  <si>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</si>
  <si>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</si>
  <si>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</si>
  <si>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</si>
  <si>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</si>
  <si>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</si>
  <si>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</si>
  <si>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</si>
  <si>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</si>
  <si>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</si>
  <si>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</si>
  <si>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</si>
  <si>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</si>
  <si>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</si>
  <si>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</si>
  <si>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</si>
  <si>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</si>
  <si>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</si>
  <si>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</si>
  <si>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</si>
  <si>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</si>
  <si>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</si>
  <si>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</si>
  <si>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</si>
  <si>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</si>
  <si>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</si>
  <si>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</si>
  <si>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</si>
  <si>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</si>
  <si>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</si>
  <si>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</si>
  <si>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</si>
  <si>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</si>
  <si>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</si>
  <si>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</si>
  <si>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</si>
  <si>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</si>
  <si>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</si>
  <si>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</si>
  <si>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</si>
  <si>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</si>
  <si>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</si>
  <si>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</si>
  <si>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</si>
  <si>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</si>
  <si>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</si>
  <si>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</si>
  <si>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</si>
  <si>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</si>
  <si>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</si>
  <si>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</si>
  <si>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</si>
  <si>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</si>
  <si>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</si>
  <si>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</si>
  <si>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</si>
  <si>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</si>
  <si>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</si>
  <si>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</si>
  <si>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</si>
  <si>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</si>
  <si>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</si>
  <si>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</si>
  <si>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</si>
  <si>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</si>
  <si>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</si>
  <si>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</si>
  <si>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</si>
  <si>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</si>
  <si>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</si>
  <si>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</si>
  <si>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</si>
  <si>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</si>
  <si>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</si>
  <si>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</si>
  <si>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</si>
  <si>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</si>
  <si>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17 (Ximena) falta</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</si>
  <si>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</si>
  <si>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</si>
  <si>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</si>
  <si>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</si>
  <si>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</si>
  <si>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</si>
  <si>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</si>
  <si>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</si>
  <si>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</si>
  <si>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</si>
  <si>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</si>
  <si>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</si>
  <si>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</si>
  <si>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</si>
  <si>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</si>
  <si>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</si>
  <si>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</si>
  <si>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</si>
  <si>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</si>
  <si>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</si>
  <si>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</si>
  <si>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</si>
  <si>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</si>
  <si>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</si>
  <si>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</si>
  <si>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</si>
  <si>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</si>
  <si>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</si>
  <si>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</si>
  <si>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</si>
  <si>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</si>
  <si>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</si>
  <si>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</si>
  <si>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</si>
  <si>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</si>
  <si>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</si>
  <si>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</si>
  <si>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</si>
  <si>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</si>
  <si>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</si>
  <si>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</si>
  <si>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</si>
  <si>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</si>
  <si>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</si>
  <si>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</si>
  <si>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</si>
  <si>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</si>
  <si>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</si>
  <si>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</si>
  <si>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</si>
  <si>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</si>
  <si>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</si>
  <si>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</si>
  <si>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 xml:space="preserve">Áreas de recarga de acuíferos identificadas y delimitadas </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</si>
  <si>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</si>
  <si>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</si>
  <si>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</si>
  <si>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</si>
  <si>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</si>
  <si>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</si>
  <si>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</si>
  <si>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</si>
  <si>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</si>
  <si>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</si>
  <si>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</si>
  <si>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</si>
  <si>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</si>
  <si>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</si>
  <si>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</si>
  <si>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</si>
  <si>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</si>
  <si>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</si>
  <si>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</si>
  <si>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Uso Inadecuado del Suelo</t>
  </si>
  <si>
    <t>Total Costos de Inversión</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</si>
  <si>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</si>
  <si>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Gobernanza Ambiental</t>
  </si>
  <si>
    <t>Permanente</t>
  </si>
  <si>
    <t>Transitorio</t>
  </si>
  <si>
    <t>Entre el 60 % y el 100% rondas recuperadas y protegidas</t>
  </si>
  <si>
    <t>Entre 25 % y el 60% de rondas recuperadas y protegidas</t>
  </si>
  <si>
    <t>El porcentaje de rondas recuperadas y protegidas es menor al 25%</t>
  </si>
  <si>
    <t>Invasión de Rondas</t>
  </si>
  <si>
    <t>Rondas de cauces libres de ocupación y residuos sólidos en la cuenca baja</t>
  </si>
  <si>
    <t>Desarticulación Institucional Ambiental</t>
  </si>
  <si>
    <t xml:space="preserve">Cobertura  de acceso a agua potable y manejo de aguas residuales  entre 60 y 100% </t>
  </si>
  <si>
    <t xml:space="preserve">Cobertura  de acceso a agua potable y manejo de aguas residuales  entre 15% y 60 % </t>
  </si>
  <si>
    <t>Cobertura  de acceso a agua potable y manejo de aguas residuales menor al 15%</t>
  </si>
  <si>
    <t>Porcentaje de cobertura de acceso a agua potable y manejo de aguas residuales en la cuenca</t>
  </si>
  <si>
    <t>Gestión ambiental</t>
  </si>
  <si>
    <t>Componente sociocultural</t>
  </si>
  <si>
    <t>Guilliam</t>
  </si>
  <si>
    <t>Porcentaje de área de la cuenca con  asentamientos humanos entre 4% y 5%.</t>
  </si>
  <si>
    <t>Porcentaje de área de la cuenca con  asentamientos humanos entre 1% y 3%.</t>
  </si>
  <si>
    <t>No se incrementa el porcentaje de áreas con asentamientos humanos</t>
  </si>
  <si>
    <t>Área geográficamente definida que esta designada o regulada y gestionada para lograr específicos objetivos de conservación (CDB, Ley 165 de 1994).</t>
  </si>
  <si>
    <t>Definido como el tipo de aprovechamiento que se realiza en cualquier espacio de la superficie terrestre (IGAC, 2012).</t>
  </si>
  <si>
    <t>V. PLANIFICACIÓN DEL TERRITORIO BAJO EL ENFOQUE ECOSISTÉMICO</t>
  </si>
  <si>
    <t>Que aumente entre el 71-90%</t>
  </si>
  <si>
    <t>Que disminuya entre 50-70%</t>
  </si>
  <si>
    <t>Que se mantenga el porcentaje actual de 60%</t>
  </si>
  <si>
    <t>Transformación de Ecosistemas</t>
  </si>
  <si>
    <t xml:space="preserve"> IV. Gestión, administración y ejecución integral y eficiente de  recursos para inversión social </t>
  </si>
  <si>
    <t>Entre 15% y 39% de habitantes con Necesidades Básicas Insatisfechas  en el futuro.</t>
  </si>
  <si>
    <t>61 y 85 % de habitantes con Necesidades Básicas Insatisfechas  en el futuro.</t>
  </si>
  <si>
    <t>Entre 40 y 60 % de habitantes con Necesidades Básicas Insatisfechas  en el futuro.</t>
  </si>
  <si>
    <t>Porcentaje de habitantes en Necesidad Básicas Insatisfechas</t>
  </si>
  <si>
    <t>William</t>
  </si>
  <si>
    <t>Practicas productivas</t>
  </si>
  <si>
    <t>III. Gestión sostenible de las actividades productivas</t>
  </si>
  <si>
    <t>Prácticas productivas</t>
  </si>
  <si>
    <t>La inadecuada localización de los asentamientos humanos es una de los factores que explica la alta y creciente vulnerabilidad a los desastres que se advierte a nivel mundial, y son los asentamientos humanos informales los que por lo general tienen esa condición. </t>
  </si>
  <si>
    <t>Asentamientos de población en zonas de alta amenazas por movimientos en masas.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</si>
  <si>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</si>
  <si>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</si>
  <si>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</si>
  <si>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</si>
  <si>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</si>
  <si>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</si>
  <si>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Porcentaje del área de la cuenca en conflicto severo del uso del territorio</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</si>
  <si>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</si>
  <si>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Incremento de los fenómenos de Movimientos en masas por actividades antrópicas (deslizamientos, flujos de detritos, caídas de bloques y avalanchas) en la cuenca media y alta</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</si>
  <si>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</si>
  <si>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</si>
  <si>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</si>
  <si>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</si>
  <si>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</si>
  <si>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</si>
  <si>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</si>
  <si>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</si>
  <si>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</si>
  <si>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</si>
  <si>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</si>
  <si>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</si>
  <si>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</si>
  <si>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 xml:space="preserve">Acciones de regulación y ordenamiento para garantizar la sostenibilidad del recurso y la optimización de su uso, el que se deriva del ciclo hidrológico y de establecer interrelaciones entre diferentes componentes naturales y antrópicos. </t>
  </si>
  <si>
    <t>Gestión integral del recurso hídrico</t>
  </si>
  <si>
    <t>Gestión Ambiental</t>
  </si>
  <si>
    <t>Gestión Integral del Recurso Hídrico</t>
  </si>
  <si>
    <t xml:space="preserve">Practicas productivas </t>
  </si>
  <si>
    <t>Contaminación del Recurso Hídrico en la cuenca media y baja</t>
  </si>
  <si>
    <t>(problemas, potencialidades)</t>
  </si>
  <si>
    <t>Actividades – presiones que causa la situación Generación de malos olores</t>
  </si>
  <si>
    <t>Síntesis diagnóstica</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</si>
  <si>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</si>
  <si>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</si>
  <si>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</si>
  <si>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</si>
  <si>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</si>
  <si>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</si>
  <si>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</si>
  <si>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</si>
  <si>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</si>
  <si>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</si>
  <si>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</si>
  <si>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</si>
  <si>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</si>
  <si>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</si>
  <si>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</si>
  <si>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</si>
  <si>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VII. Conservación de recursos hídrico</t>
  </si>
  <si>
    <t>Plazo (años)</t>
  </si>
  <si>
    <t>Año de inversión</t>
  </si>
  <si>
    <t>Fuente de inversión</t>
  </si>
  <si>
    <t xml:space="preserve">1. Articulación interinstitucional para educación ambiental </t>
  </si>
  <si>
    <t>8. Gestión de los residuos generados en la actividad productiva</t>
  </si>
  <si>
    <t>9. Gestión sostenible del uso del agua en la agroindustrial</t>
  </si>
  <si>
    <t>11. Formulación de un plan de incentivos a las practicas productivas sostenibles</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</si>
  <si>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</si>
  <si>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</si>
  <si>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</si>
  <si>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</si>
  <si>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</si>
  <si>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</si>
  <si>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</si>
  <si>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</si>
  <si>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</si>
  <si>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</si>
  <si>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25. Diseño  de un sistema de  alerta temprana</t>
  </si>
  <si>
    <t>27. Delimitación física y Saneamiento de las rondas hídricas</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</si>
  <si>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</si>
  <si>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</si>
  <si>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</si>
  <si>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</si>
  <si>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</si>
  <si>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</si>
  <si>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</si>
  <si>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</si>
  <si>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</si>
  <si>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</si>
  <si>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</si>
  <si>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</si>
  <si>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</si>
  <si>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</si>
  <si>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</si>
  <si>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</si>
  <si>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</si>
  <si>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</si>
  <si>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</si>
  <si>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</si>
  <si>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</si>
  <si>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</si>
  <si>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</si>
  <si>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</si>
  <si>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</si>
  <si>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</si>
  <si>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</si>
  <si>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</si>
  <si>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</si>
  <si>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</si>
  <si>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</si>
  <si>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</si>
  <si>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</si>
  <si>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</si>
  <si>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</si>
  <si>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</si>
  <si>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</si>
  <si>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</si>
  <si>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</si>
  <si>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</si>
  <si>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</si>
  <si>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</si>
  <si>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</si>
  <si>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</si>
  <si>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</si>
  <si>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</si>
  <si>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</si>
  <si>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</si>
  <si>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</si>
  <si>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</si>
  <si>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</si>
  <si>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</si>
  <si>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</si>
  <si>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</si>
  <si>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</si>
  <si>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</si>
  <si>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</si>
  <si>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</si>
  <si>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</si>
  <si>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</si>
  <si>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</si>
  <si>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</si>
  <si>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</si>
  <si>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</si>
  <si>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</si>
  <si>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</si>
  <si>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</si>
  <si>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</si>
  <si>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</si>
  <si>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</si>
  <si>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</si>
  <si>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</si>
  <si>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</si>
  <si>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</si>
  <si>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</si>
  <si>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</si>
  <si>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</si>
  <si>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</si>
  <si>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</si>
  <si>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</si>
  <si>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</si>
  <si>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</si>
  <si>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</si>
  <si>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</si>
  <si>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</si>
  <si>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</si>
  <si>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</si>
  <si>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</si>
  <si>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</si>
  <si>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</si>
  <si>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</si>
  <si>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</si>
  <si>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</si>
  <si>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</si>
  <si>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</si>
  <si>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</si>
  <si>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</si>
  <si>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</si>
  <si>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</si>
  <si>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</si>
  <si>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</si>
  <si>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</si>
  <si>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</si>
  <si>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</si>
  <si>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</si>
  <si>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</si>
  <si>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</si>
  <si>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</si>
  <si>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</si>
  <si>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</si>
  <si>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</si>
  <si>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</si>
  <si>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</si>
  <si>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</si>
  <si>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</si>
  <si>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</si>
  <si>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</si>
  <si>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</si>
  <si>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</si>
  <si>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</si>
  <si>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</si>
  <si>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</si>
  <si>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</si>
  <si>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</si>
  <si>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</si>
  <si>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</si>
  <si>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</si>
  <si>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</si>
  <si>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</si>
  <si>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Proyecto de Seguimiento y Monitoreo de las concesiones otorgadas por Corpamag</t>
  </si>
  <si>
    <t xml:space="preserve">23 (Ximena) </t>
  </si>
  <si>
    <t>Identificación y localización de zonas de concesión y localización de puntos de toma de agua superficial</t>
  </si>
  <si>
    <t>Identificación y actualización de pozos en cocesión y localización de puntos de toma de agua subterranea</t>
  </si>
  <si>
    <t>Geoposicionamiento y actualización de mapas de concesiones, puntos de toma y verificación de equipos</t>
  </si>
  <si>
    <t>Mediciones de control durante época seca y procesamiento de información</t>
  </si>
  <si>
    <t>Evaluación y estudio de conceciones</t>
  </si>
  <si>
    <t>Seguimiento y Monitoreo de las concesiones otorgadas por Corpamag</t>
  </si>
  <si>
    <t xml:space="preserve">18 (Ximena) </t>
  </si>
  <si>
    <t>19 (Ximena)</t>
  </si>
  <si>
    <t>31. Proyecto de Seguimiento y Monitoreo de las concesiones otorgadas por Corpamag</t>
  </si>
  <si>
    <t>31 (Dalia)</t>
  </si>
  <si>
    <r>
      <t>Desarrollo de asentamientos humanos</t>
    </r>
    <r>
      <rPr>
        <sz val="8"/>
        <color theme="1"/>
        <rFont val="Calibri"/>
        <family val="2"/>
        <scheme val="minor"/>
      </rPr>
      <t> </t>
    </r>
  </si>
  <si>
    <t>Practicas Productivas</t>
  </si>
  <si>
    <t>Disponibilidad del Recurso Hídrico</t>
  </si>
  <si>
    <t>Acciones de regulación y ordenamiento para garantizar la sostenibilidad del recurso y la optimización de su uso, el que se deriva del ciclo hidrológico y de establecer interrelaciones entre diferentes componentes naturales y antrópicos. </t>
  </si>
  <si>
    <t>Actividades agrícolas extensivas (zona bananera) y sin control en la parte baja de la cuenca.</t>
  </si>
  <si>
    <t>Gestión del Recurso Hídrico</t>
  </si>
  <si>
    <t>Definición</t>
  </si>
  <si>
    <t>Cambio climático global</t>
  </si>
  <si>
    <t>La presencia del estado es fragmentada y desarticulada en diversos entes territoriales e instituciones de diferentes niveles (local, departamental, regional y nacional), cada uno de los cuales presentan propuestas de intervención y ordenamiento desarticulados e incluso, competencias sobrepuestas y contradictorias. En este mismo sentido, la fugacidad de los programas estatales y la insuficiencia de inversiones públicas en el área rural,  reducen aún más el control y seguimiento a los procesos por parte de las autoridades locales y regionales.</t>
  </si>
  <si>
    <t xml:space="preserve">Gobernanza Ambiental </t>
  </si>
  <si>
    <t>El número de personas que se encuentra con alguna NBI en la zona rural del municipio de Ciénaga constituye al 63.59% del total de la población, en la zona rural del municipio de Zona Bananera es del 43.79% del total de la población, en la zona rural del departamento del Magdalena la cifra corresponde al 64.68% del total de la población, y en la cabecera del departamento la cifra es del 40.08%</t>
  </si>
  <si>
    <t>Altas tasas de desempleo</t>
  </si>
  <si>
    <t xml:space="preserve">Intervención de los ecosistemas debido al remplazo de su cobertura por el desarrollo de la actividad agrícola, ocasionado la alteración del sistema hidrológico y deterioro de la estructura ecológica de la Cuenca.   
El cultivo masivo de café (Coffea arabiga) con sombrío, el cual en apariencia da una ilusión óptica de cobertura boscosa, ha eliminado extensiones considerables de bosques naturales de las formaciones bosque muy húmedo Montano Bajo (bmh-MB) y bosque muy húmedo subtropical (bh-ST) en la parte media y alta de la cuenca.  
En la parte media y baja de la cuenca, sobre la  formación de bosque seco Tropical (bs-T), los procesos de afectación son aún más evidentes y fuertes a causa del déficit hídrico y las grandes extensiones que son remplazadas debido también a la accesibilidad.  En este caso las coberturas originales de bosques han venido siendo reemplazadas por pastos y algunos cultivos de frutales (Mango y Banano). 
Las quemas también son una práctica cultural inadecuada arraigada en la cuenca.
</t>
  </si>
  <si>
    <t>Uso del suelo.</t>
  </si>
  <si>
    <t>Se entiende como un cambio de clima atribuido directa o indirectamente a la actividad humana que altera la composición de la atmósfera mundial y que se suma a la variabilidad natural del clima observada durante periodos de tiempo comparables (IPCC, 2007).</t>
  </si>
  <si>
    <r>
      <t xml:space="preserve">Gestión Ambiental </t>
    </r>
    <r>
      <rPr>
        <sz val="8"/>
        <color theme="1"/>
        <rFont val="Calibri"/>
        <family val="2"/>
        <scheme val="minor"/>
      </rPr>
      <t> </t>
    </r>
  </si>
  <si>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</si>
  <si>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Gestión de Áreas  protegidas</t>
  </si>
  <si>
    <t>Áreas de valor paisajístico y hábitats de vida silvestre para el establecimiento de estrategias de conservación</t>
  </si>
  <si>
    <t>Se identificaron dentro de esta potencialidad, aquellas áreas que por sus características particulares de vegetación, estructura florística, conectividad, relieve, seguridad alimentaria y demás requerimientos para el establecimiento de poblaciones de comunidades plantas, hongos y animales, que deben ser preservadas y conservadas. Al ser identificadas, promover con base a estudios (planificación Ecorregional, portafolio de áreas protegidas, ruta crítica de declaratoria, etc.), la ejecución y puesta en marcha de los diferentes objetivos y metas de conservación; que deriven en sus planes de acción, que garantice la permanencia de la dinámica natural de dicho conjunto de áreas. Lo que finalmente propende, en la permanencia y sostenibilidad de los bienes y servicios ambientales de la cuenca</t>
  </si>
  <si>
    <t>Tala de bosques,  cambios en la dinámica de la cobertura vegetal, colonización, incremento de áreas de cultivo y potreros para ganadería</t>
  </si>
  <si>
    <t>Conservación de la biodiversidad,  recuperación de la estructura ecológica, beneficios sociales</t>
  </si>
  <si>
    <t>Áreas con alta biodiversidad y alto grado de endemismo asociado a comunidades naturales de la SNSM</t>
  </si>
  <si>
    <t>Zonas de la cuenca con alta biodiversidad y alto grado de endemismo (especies que solo habitan en un área restringida geográficamente) asociado a comunidades naturales de la Sierra Nevada de Santa Marta (SNSM), que representan grandes reservas biológicas (recursos fauna y flora), las cuales constituyen verdaderos bancos de germoplasma con potencial para la reforestación y repoblamiento en otros sectores de la cuenca en diferentes grados de intervención antrópica</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</si>
  <si>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Coordinación insuficiente entre el nivel  nacionales, regional y local para el desarrollo de programas de investigación básica y aplicada y su adecuada financiación. (Sector público, académico, privado, ONG, sociedad civil, etc).</t>
  </si>
  <si>
    <t>Recuperación de la biodiversidad de la cuenca, y la estructura ecológica de la misma. Aumento de hábitats y recuperación de poblaciones de fauna.  Mayor participación local en el manejo y protección de la Cuenca con posibles beneficios económicos</t>
  </si>
  <si>
    <t>Áreas de la cuenca media y alta de  importancia para la conservación biológica y cultural de la Cuenca, que reúnen criterios para ser consideradas como áreas protegidas</t>
  </si>
  <si>
    <t>Se identificaron dentro de esta potencialidad, aquellas áreas que poseen valores ecosistemicos, arqueológicos e históricos, representativos de la región. Que deben ser preservados y conservados para garantizar la dinámica natural, el hábitat de especies amenazadas, la sustentabilidad de los bienes y servicios ambientales, en especial el recurso hídrico y los valores culturales de estos elementos de conservación que se identifiquen a grande (ecosistemas, sitios arqueológicos e históricos) y pequeña escala (especies, etc.). Este tipo de estrategia de conservación, puede estar enmarcada dentro de un esquema o sistema de áreas protegidas (SIAP), Nacional (SINAP), Regional (SIRAP), Departamental (SIDAP) o local (SILAP).</t>
  </si>
  <si>
    <t>Inadecuadas vías de acceso, e infraestructura de servicios, baja capacitación local en atención al público, escasa planificación territorial para el desarrollo de un turismo sostenible. Bajo acompañamiento de entidades regionales, y nacionales y desarticulación institucional</t>
  </si>
  <si>
    <t>Recuperación de la biodiversidad de la cuenca, y la estructura ecológica de la misma.  Vinculación de la sociedad civil en la gestión de la cuenca. Aumento de fuentes de empleo, generación de sistemas agrosilvopastoriles, que contribuyen con la mitigación del cambio climático y la adaptación</t>
  </si>
  <si>
    <t>Zonas y áreas con paisajes de alto potencial turístico a lo largo de la cuenca</t>
  </si>
  <si>
    <t>Se identificaron dentro de esta potencialidad, aquellas áreas que actualmente mantienen o existen diferentes elementos paisajísticos (vegetación, biodiversidad, acuíferos, afloramientos rocosos, etc). Por lo tanto, pueden ser utilizados como muestras representativas de los valores ecosistemicos y poder ser apreciados por la población civil. Con especial énfasis en las actividad ecoturistica y zonas de recreación con buenas prácticas ambientales y estudios que sustenten su manejo</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</si>
  <si>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</si>
  <si>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con la parte baja mediante vías de acceso, mayor oferta de empleo, beneficios económicos, capacitación y desarrollo empresarial en la zona.</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</si>
  <si>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</si>
  <si>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</si>
  <si>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</si>
  <si>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Deterioro de los ecosistemas de la Cuenca</t>
  </si>
  <si>
    <t>Transformación del paisaje original y deterioro de suelos</t>
  </si>
  <si>
    <t>Transformación del paisaje original y deterioro de suelos por la actividad ganadera, particularmente en zonas de alta pendiente, lo cual, además de la perdida de las coberturas prístinas o de las secundarias genera una afectación fuerte al recurso suelo, puesto que el pastoreo de los animales y su peso compactan el suelo, perdiéndose la estructura y gran parte de sus propiedades, y da origen a procesos activos de erosión que se inician con el denominado “patevaca” o “erosión en terracetas” y sigue a procesos más graves de deslizamiento o “golpe de cuchara”.</t>
  </si>
  <si>
    <t>Extracción ilegal de productos de flora y fauna</t>
  </si>
  <si>
    <t>La extracción ilegal de productos forestales y animales es otra problemática generalizada en la cuenca, en mayor medida en la parte media y baja. Las necesidades energéticas para la cocción de alimentos se dan a partir de leña de los bosques naturales</t>
  </si>
  <si>
    <t>Inundaciones en la parte baja de la Cuenca</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</si>
  <si>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</si>
  <si>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</si>
  <si>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</si>
  <si>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</si>
  <si>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</si>
  <si>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</si>
  <si>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Desarrollo de  Asentamientos Humanos</t>
  </si>
  <si>
    <t>VI. Gestión del Riesgo</t>
  </si>
  <si>
    <t>Escenario Apuesta</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</si>
  <si>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</si>
  <si>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</si>
  <si>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</si>
  <si>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</si>
  <si>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</si>
  <si>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</si>
  <si>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</si>
  <si>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</si>
  <si>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44.81%</t>
  </si>
  <si>
    <t xml:space="preserve">Nivel de empoderamiento de la sociedad civil frente al cumplimiento de las políticas ambientales y el uso sustentable de los recursos naturales.   </t>
  </si>
  <si>
    <t>Baja participación de las comunidades en el seguimiento de las políticas ambientales y en control a la implementación de prácticas productivas amigables con el medio ambiente y de uso sustentable de los recursos.</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</si>
  <si>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</si>
  <si>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</si>
  <si>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</si>
  <si>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</si>
  <si>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 xml:space="preserve">63.59% </t>
  </si>
  <si>
    <t>Porcentaje de Cobertura de Bosque (bosque, bosque ripario, fragmentado).</t>
  </si>
  <si>
    <t>Cobertura de Bosque del 60% (bosque, ripario, fragmentado).</t>
  </si>
  <si>
    <t>% de población localizada en zonas de alta y moderada amenazas  por movimientos en masas e inundación.</t>
  </si>
  <si>
    <t>No hay población localizada en zona de  amenazas alta y moderada a movimientos en masas e inundación.</t>
  </si>
  <si>
    <t>Entre el 30% y el 50% de la población se encuentra localizada en zona de  amenazas alta y moderada a movimientos en masas e inundación.</t>
  </si>
  <si>
    <t>Entre el 15% y el 5% de la población se encuentra localizada en zona de  amenazas alta y moderada a movimientos en masas e inundación..</t>
  </si>
  <si>
    <t>%  de área de la cuenca con asentamientos humanos</t>
  </si>
  <si>
    <t>Porcentaje de área de la cuenca con un índice de escasez alto menor de 30 %</t>
  </si>
  <si>
    <t>Porcentaje de área de la cuenca con un índice de escasez alto Entre 30 - 50 %</t>
  </si>
  <si>
    <t>Porcentaje de área de la cuenca con un índice de escasez alto Mayor que 50%</t>
  </si>
  <si>
    <t>Índice de calidad de agua (ICA)</t>
  </si>
  <si>
    <t>Buena (ICA entre  71 y 90 )</t>
  </si>
  <si>
    <t>Medio (ICA entre  51 y 70 )</t>
  </si>
  <si>
    <t>Excelente (ICA entre  91 y 100 )</t>
  </si>
  <si>
    <t>• 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</si>
  <si>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Porcentaje de población capacitada en políticas ambientales, protección del medio ambiente y manejo de los recursos naturales entre 80 y 100%.</t>
  </si>
  <si>
    <t>• Entre el 51-70% de los sectores productivos implementan buenas prácticas ambientales en sus actividades productivas</t>
  </si>
  <si>
    <t>• Más del 85% de los habitantes de la cuenca tienen sus necesidades básicas satisfechas</t>
  </si>
  <si>
    <t>• Porcentaje de Cobertura de Bosque (bosque, bosque ripario y fragmentado) aumenta entre el 71-90</t>
  </si>
  <si>
    <t>• No hay población localizada en zona de  amenazas alta y moderada a movimientos en masas e inundación  y el porcentaje del área de la cuenca con asentamientos humanos se incrementa entre un 1% y 3%.</t>
  </si>
  <si>
    <t>• Rondas recuperadas y protegidas  entre el 60 % y el 100%. Porcentaje de área de la cuenca con un índice de escasez alto entre 0 - 25 %. Índice de calidad de agua del río bueno y cobertura  de acceso a agua potable y manejo de aguas residuales  entre 60 y 100%.</t>
  </si>
  <si>
    <t>De acuerdo al decreto 2115 de 2007 los niveles de coliformes fecales superan los límites establecido por la normatividad, a lo referente a características microbiológicas del agua para consumo humano, debido a que en la cuenca media (E1) y baja (E2) presentan valores de 15 NMP/100 ml y 430 NMP/100 ml respectivamente. Acorde al decreto 1594 de 1984 la cuenca baja (E2) sobrepasa los criterios de calidad admisibles para la destinación del recurso para fines recreativos mediante contacto primarioporel alto contenido de Coliformes fecales (430 NMP/100 ml), y Coliformes totales (1500 NMP/100 ml).</t>
  </si>
  <si>
    <t xml:space="preserve">• Vertimiento inadecuado de aguas negras, residuos líquidos y sólidos urbanos y desechos de la construcción.
• Alteración de las condiciones sedimentológicas e hidrogeológicas causadas por el régimen de lluvias de la zona. 
• Deforestación, erosión
</t>
  </si>
  <si>
    <t xml:space="preserve">• Metamorfosis y pérdida de la biodiversidad acuática.
• Generación de malos olores.
• Deterioro de la calidad del agua utilizada para recreación turística. 
</t>
  </si>
  <si>
    <t>El desarrollo de actividades agropecuarias productivas inapropiadas como la siembra en fuertes pendientes, zonas de grandes monocultivos, agricultura sin mucho control y poca tecnificación y especialmente la ganadería extensiva acompañada de la tala del bosque nativo y la quema en zonas altas de la cuenca, producen problemas de deforestación y erosión. Adicionalmente, la construcción de vías y estructuras para el cruce de las mismas ocasionan represamiento. Durante la época de lluvias cuando se incrementan los aportes por escorrentía y debido a las altas pendientes en la parte alta de la cuenca, con el incremento de humedad y la falta de cobertura vegetal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 También la mala disposición de residuos sólidos (basuras) contribuye a la sedimentación del cauce en la parte baja</t>
  </si>
  <si>
    <t>• Uso Inadecuado del suelo
• Demanda de tierras para cultivo y pastos 
• Inadecuado manejo de residuos 
• Sitios inadecuados para la ubicación de viviendas e infraestructura
• Tala selectiva de bosques y deforestación</t>
  </si>
  <si>
    <t xml:space="preserve">• Disminución del recurso hídrico y alteración de la oferta hídrica
• Sobrexplotación de acuíferos
• Cambios en la configuración paisajística.
• Fragmentación de los bosques y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</si>
  <si>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De los estimativos de precipitación, escorrentía, evapotranspiración e índice de escasez, calculados únicamente para la escorrentía superficial se obtienen valores medios aceptables para todas las cuencas, con índices de escasez mayores del 50% solo en las partes bajas de las cuencas. Las subcuencas de la parte alta de todas las cuencas muestran alta disponibilidad del recurso hídrico por escorrentía, presentando quebradas y arroyos que son perennes, indicando que con un adecuado manejo y conservación de la cobertura vegetal, las rondas hídricas y un uso adecuado del suelo en estas zonas  se puede mantener la disponibilidad del recurso para todas las cuencas. Por otra parte, en la mayoría de las cuencas se presentan formaciones hidrogeológicas que pueden almacenar agua subterránea y realizar importantes aportes a los cauces superficiales, especialmente en las épocas de poca precipitación. La disponibilidad y conservación de estas áreas de recarga garantizan la sostenibilidad y disponibilidad del recurso</t>
  </si>
  <si>
    <t xml:space="preserve">• Falta de instrumentación para aforos en las cuencas
• Estudios para almacenamiento temporal en épocas de verano 
• Falta de Estudios de zonas de recarga de acuíferos
• Necesidad Estudios de delimitación de áreas de los acuíferos
• Zonificación adecuada de usos del suelo
</t>
  </si>
  <si>
    <t xml:space="preserve">• Mejor calidad de vida para la población
• Sostenibilidad del recurso
</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</si>
  <si>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</si>
  <si>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</si>
  <si>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 xml:space="preserve">La cuenca hidrológica del Río Frío, se identificaron tres zonas de productividad de agua subterránea. Una primera zona  de potencial de capacidad específica muy alta (mayor de 5.0 l/s/m), caracterizada por sistemas de acuíferos continuos de extensión regional y local, conformados por sedimentos cuaternarios no consolidados de ambiente fluvial; una segunda zona de potencial de capacidad especifica muy baja (menor de 0,05 l/s/m), caracterizada por complejo de sedimentos y rocas con muy baja productividad, constituidos por depósitos cuaternarios no consolidados de ambientes lacustre, deltaicos y marinos y por rocas sedimentarias terciarias a cretácicas poco consolidadas a muy consolidadas, de origen continental o marino y una tercera zona de potencial de capacidad especifica muy baja (menor de 0,05 l/s/m), complejo de rocas ígneo- metamórficas con muy baja a ninguna productividad, muy compacta y en ocasiones fracturadas, terciarias a precámbricas, con frecuencia se encuentran fuentes termales asociadas a la tectónica.
La demanda excesiva y no controlada de aguas subterráneas a las actividades agrícolas de la parte baja de la cuenca han causado la disminución en la oferta y por tanto la intrusión de la cuña salina
</t>
  </si>
  <si>
    <t xml:space="preserve">• Deficiente niveles de agua subterránea
• Salinización del agua
• Afectación de las actividades económicas
</t>
  </si>
  <si>
    <t xml:space="preserve">• Expansión de la frontera agrícola y deforestación que implica actividades de afectación tales como:
• Tala, quema y adecuación de terrenos y cuerpos de agua para establecimiento de cultivos (café, lulo, mango, cacao), pastos para ganadería, y canales de riego.
</t>
  </si>
  <si>
    <t xml:space="preserve">• Perdida de cobertura de ecosistemas (bosque y páramo)
• Alteración de los cauces naturales de la Cuenca
• Disminución de bienes y servicios ambientales
</t>
  </si>
  <si>
    <t xml:space="preserve">• Ampliación de la frontera ganadera
• Colonización por parte de nativos del interior del país.
</t>
  </si>
  <si>
    <t xml:space="preserve">• Perdida de ecosistemas, hábitats y biodiversidad.
• Disminución de los bienes y servicios ambientales de la Cuenca
</t>
  </si>
  <si>
    <t xml:space="preserve">• Colonización por parte de nativos del interior del país.
• Aprovechamiento selectivo de recursos forestales
• Bajo control, y vigilancia ambiental
</t>
  </si>
  <si>
    <t xml:space="preserve">• Fragmentación de bosques
• Disminución de la biodiversidad
• Mayor presión sobre especies amenazadas
• Pérdida o disminución de especies representativas de los bosques naturales originales
</t>
  </si>
  <si>
    <t xml:space="preserve">• Inadecuada concertación interinstitucional en el diseño y ejecución de programas de educación ambiental participativos.
• Limitación de recursos humanos, económicos y tecnológicos de las autoridades ambientales para atender los requerimientos de una eficiente gestión ambiental local
• Insuficiente articulación entre los actores (institucionales y organizaciones de la sociedad civil) para aprovechar los recursos y capacidades.
• Existencia de una multiplicidad de disposiciones normativas y operativas de orden nacional, regional y municipal.
</t>
  </si>
  <si>
    <t xml:space="preserve">• Deterioro de los recursos naturales (agua, suelo, especies)
• Débil sentido de pertenencia de la población hacia el recurso hídrico
• Conflictos de intereses entre los actores que tienen presencia en el territorio
• Múltiples estrategias de intervención (desde el sector privado y público) determinadas por los intereses particulares.
• Débil gestión de recursos y capacitación para la comunidad desde las organizaciones sociales
• Debilidad en los programas de educación ambiental.
• Debilidad de programas y proyectos de impacto socio ambiental.
• Desconfianza y poca credibilidad por parte de los actores sociales hacia las entidades del estado (perdida de la reputación e imagen).
</t>
  </si>
  <si>
    <t>La cuenca del Río Frio, se encuentra fundamentalmente ocupada por pastos, ganadería y cultivos agrícolas especialmente banano, café sombrío, tomate y pan coger, que han ido restando cada vez mayor superficie a las masas forestales autóctonas, de manera que solo es posible encontrar masas forestales en el entorno de los principales cauces fluviales, evidentemente localizado en la parte media y media alta de la cuenca</t>
  </si>
  <si>
    <t>La demanda de tierras con aptitud agrícola, está en pastos para uso de ganadería y bosques secundario, la presión urbanística genera impactos negativos sobre un uso sostenible del suelo.</t>
  </si>
  <si>
    <t xml:space="preserve">• Perdida de formaciones vegetales autóctonas.
• Perdida de hábitat faunísticos.
• Cambios en la configuración paisajística.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</si>
  <si>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</si>
  <si>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</si>
  <si>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 xml:space="preserve">La tasa de desempleo muestra el porcentaje de las personas que estando en edad de trabajar, en condiciones físicas y mentales para trabajar e interesadas en trabajar, no encuentran un empleo. Esta tasa se calcula de la siguiente manera. Tasa de Desempleo (TD): Número de desempleados/ Población Económicamente Activa (PEA)
En el municipio de Ciénaga, se registra una tasa de desempleo del 16.95% y una tasa de empleo del 34,70%
</t>
  </si>
  <si>
    <t xml:space="preserve">• Poca presencia de empresas en el humedal, que demanden mano de obra
• Aislamiento entre los centros de producción del humedal con los mercados locales, municipales y regionales
</t>
  </si>
  <si>
    <t xml:space="preserve">• Pobreza
• Inseguridad
• Poca presión sobre el recurso ambiental por la baja actividad productiva
</t>
  </si>
  <si>
    <t>Fuentes de Financiación Cuenca del Río Frío</t>
  </si>
  <si>
    <t>Componente hídrico</t>
  </si>
  <si>
    <t>Componente Geológico</t>
  </si>
  <si>
    <t>• Deforestación y quema
• Construcción de carreteables sin obras de mitigación
• Construcción inadecuada de Viviendas localizadas en taludes
• Explotación de canteras artesanales</t>
  </si>
  <si>
    <t>6. Conformación, consolidación y capacitación de comités de gestores ambientales comunitarios (red de gestores comunitarios)</t>
  </si>
  <si>
    <t>7. Coordinación institucional con los territorios étnicos</t>
  </si>
  <si>
    <t>Sobrexplotación de acuíferos rio Frío</t>
  </si>
  <si>
    <t>Componente Biótico</t>
  </si>
  <si>
    <t>10. Capacitación e implementación de tecnologías sostenibles para las actividades agropecuarias</t>
  </si>
  <si>
    <r>
      <t>Transformación e Ecosiste</t>
    </r>
    <r>
      <rPr>
        <sz val="9"/>
        <color theme="1"/>
        <rFont val="Arial"/>
        <family val="2"/>
      </rPr>
      <t>mas</t>
    </r>
  </si>
  <si>
    <t>12. Ampliación y mejoramiento en la calidad de servicios de agua potable y saneamiento básico</t>
  </si>
  <si>
    <t>13. Formulación de un  plan de mejoramiento de hábitat para comunidades localizadas en zonas aptas para uso residencial</t>
  </si>
  <si>
    <t>Implementación de un esquema de PSA- Pagos por servicios ambientales</t>
  </si>
  <si>
    <t>I. Manejo y Seguimiento de riesgos ambientales y tecnológicos y  Control integral de  Asentamientos Subnormales</t>
  </si>
  <si>
    <t>24. Estudio de evaluación detallada de riesgos ambientales y tecnológicos (por lo menos a escala 1:25000)</t>
  </si>
  <si>
    <t>26. Estudio demográfico para la definición de zonas de expansión de urbana</t>
  </si>
  <si>
    <t>J. Recuperación,  mantenimiento y protección de las rondas hídricas y Acuíferos.</t>
  </si>
  <si>
    <t>28. Delimitación fisca de las áreas de recarga de los acuíferos</t>
  </si>
  <si>
    <t>30. Instrumentación de cuencas para manejo y aprovechamiento controlado del recurso hídrico superficial y subterráneo.</t>
  </si>
  <si>
    <t>Componente Económico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</si>
</sst>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4"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color rgb="FF000000"/>
      <name val="Calibri"/>
      <family val="2"/>
      <scheme val="minor"/>
    </font>
    <font>
      <sz val="9"/>
      <color indexed="81"/>
      <name val="Tahoma"/>
      <family val="2"/>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b/>
      <sz val="20"/>
      <color theme="1"/>
      <name val="Calibri"/>
      <family val="2"/>
      <scheme val="minor"/>
    </font>
    <font>
      <b/>
      <sz val="22"/>
      <color theme="1"/>
      <name val="Calibri"/>
      <family val="2"/>
      <scheme val="minor"/>
    </font>
    <font>
      <sz val="12"/>
      <color theme="1"/>
      <name val="Calibri"/>
      <family val="2"/>
      <scheme val="minor"/>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tint="-0.249977111117893"/>
      <name val="Arial"/>
      <family val="2"/>
    </font>
    <font>
      <sz val="8"/>
      <color theme="9"/>
      <name val="Arial"/>
      <family val="2"/>
    </font>
    <font>
      <sz val="11"/>
      <color theme="9" tint="-0.249977111117893"/>
      <name val="Calibri"/>
      <family val="2"/>
      <scheme val="minor"/>
    </font>
    <font>
      <sz val="9"/>
      <color theme="9" tint="-0.249977111117893"/>
      <name val="Arial"/>
      <family val="2"/>
    </font>
    <font>
      <b/>
      <sz val="12"/>
      <name val="Calibri"/>
      <family val="2"/>
      <scheme val="minor"/>
    </font>
    <font>
      <sz val="12"/>
      <name val="Calibri"/>
      <family val="2"/>
      <scheme val="minor"/>
    </font>
    <font>
      <sz val="9"/>
      <color theme="1"/>
      <name val="Arial"/>
      <family val="2"/>
    </font>
    <font>
      <sz val="9"/>
      <color rgb="FF000000"/>
      <name val="Wingdings"/>
      <charset val="2"/>
    </font>
    <font>
      <sz val="9"/>
      <color rgb="FF000000"/>
      <name val="Arial"/>
      <family val="2"/>
    </font>
    <font>
      <sz val="8"/>
      <color theme="1"/>
      <name val="Calibri"/>
      <family val="2"/>
      <scheme val="minor"/>
    </font>
    <font>
      <sz val="9"/>
      <color theme="1"/>
      <name val="Calibri"/>
      <family val="2"/>
      <scheme val="minor"/>
    </font>
    <font>
      <b/>
      <sz val="22"/>
      <color theme="0"/>
      <name val="Calibri"/>
      <family val="2"/>
      <scheme val="minor"/>
    </font>
    <font>
      <b/>
      <sz val="14"/>
      <color theme="0"/>
      <name val="Arial"/>
      <family val="2"/>
    </font>
    <font>
      <b/>
      <sz val="20"/>
      <color theme="0"/>
      <name val="Calibri"/>
      <family val="2"/>
      <scheme val="minor"/>
    </font>
    <font>
      <b/>
      <sz val="9"/>
      <color theme="0"/>
      <name val="Arial"/>
      <family val="2"/>
    </font>
    <font>
      <b/>
      <sz val="12"/>
      <color theme="0"/>
      <name val="Calibri"/>
      <family val="2"/>
      <scheme val="minor"/>
    </font>
  </fonts>
  <fills count="1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bgColor indexed="64"/>
      </patternFill>
    </fill>
    <fill>
      <patternFill patternType="solid">
        <fgColor theme="7"/>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rgb="FF00B050"/>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top/>
      <bottom/>
      <diagonal/>
    </border>
    <border>
      <left/>
      <right style="medium">
        <color indexed="64"/>
      </right>
      <top style="thin">
        <color indexed="64"/>
      </top>
      <bottom/>
      <diagonal/>
    </border>
    <border>
      <left/>
      <right/>
      <top style="thin">
        <color indexed="64"/>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72">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0" xfId="0" applyFont="1" applyAlignment="1"/>
    <xf numFmtId="0" fontId="0" fillId="0" borderId="0" xfId="0" applyAlignment="1"/>
    <xf numFmtId="0" fontId="6" fillId="6" borderId="1" xfId="0" applyFont="1" applyFill="1" applyBorder="1" applyAlignment="1">
      <alignment horizontal="center" vertical="center"/>
    </xf>
    <xf numFmtId="164" fontId="6" fillId="6" borderId="1" xfId="1" applyFont="1" applyFill="1" applyBorder="1" applyAlignment="1">
      <alignment horizontal="center" vertical="center" wrapText="1"/>
    </xf>
    <xf numFmtId="0" fontId="6" fillId="6" borderId="0" xfId="0" applyFont="1" applyFill="1" applyAlignment="1">
      <alignment horizontal="center" vertical="center" wrapText="1"/>
    </xf>
    <xf numFmtId="0" fontId="6" fillId="7" borderId="0" xfId="0" applyFont="1" applyFill="1" applyAlignment="1">
      <alignment horizontal="center"/>
    </xf>
    <xf numFmtId="0" fontId="6" fillId="8" borderId="0" xfId="0" applyFont="1" applyFill="1" applyAlignment="1">
      <alignment horizontal="center"/>
    </xf>
    <xf numFmtId="0" fontId="6" fillId="6" borderId="0" xfId="0" applyFont="1" applyFill="1" applyAlignment="1">
      <alignment horizontal="center" wrapText="1"/>
    </xf>
    <xf numFmtId="0" fontId="6" fillId="9" borderId="0" xfId="0" applyFont="1" applyFill="1" applyAlignment="1">
      <alignment horizontal="center"/>
    </xf>
    <xf numFmtId="0" fontId="6" fillId="11" borderId="0" xfId="0" applyFont="1" applyFill="1" applyAlignment="1">
      <alignment horizontal="center"/>
    </xf>
    <xf numFmtId="0" fontId="6" fillId="12" borderId="0" xfId="0" applyFont="1" applyFill="1" applyAlignment="1">
      <alignment horizontal="center"/>
    </xf>
    <xf numFmtId="0" fontId="6" fillId="3" borderId="0" xfId="0" applyFont="1" applyFill="1" applyAlignment="1">
      <alignment horizont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4" fillId="0" borderId="1" xfId="0" applyFont="1" applyBorder="1" applyAlignment="1">
      <alignment wrapText="1"/>
    </xf>
    <xf numFmtId="166" fontId="14"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5" fillId="0" borderId="0" xfId="0" applyFont="1" applyBorder="1" applyAlignment="1">
      <alignment wrapText="1"/>
    </xf>
    <xf numFmtId="0" fontId="16"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6" fillId="0" borderId="1" xfId="0" applyFont="1" applyFill="1" applyBorder="1" applyAlignment="1">
      <alignment wrapText="1"/>
    </xf>
    <xf numFmtId="0" fontId="4" fillId="0" borderId="1" xfId="0" applyFont="1" applyFill="1" applyBorder="1" applyAlignment="1">
      <alignment wrapText="1"/>
    </xf>
    <xf numFmtId="0" fontId="16"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7" fillId="0" borderId="1" xfId="0" applyFont="1" applyBorder="1" applyAlignment="1">
      <alignment wrapText="1"/>
    </xf>
    <xf numFmtId="0" fontId="17"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6" fillId="0" borderId="1" xfId="0" applyFont="1" applyBorder="1" applyAlignment="1">
      <alignment wrapText="1"/>
    </xf>
    <xf numFmtId="166" fontId="22" fillId="0" borderId="1" xfId="1" applyNumberFormat="1" applyFont="1" applyFill="1" applyBorder="1" applyAlignment="1">
      <alignment vertical="center"/>
    </xf>
    <xf numFmtId="0" fontId="22" fillId="0" borderId="1" xfId="0" applyFont="1" applyFill="1" applyBorder="1" applyAlignment="1">
      <alignment horizontal="center" wrapText="1"/>
    </xf>
    <xf numFmtId="0" fontId="27" fillId="0" borderId="1" xfId="0" applyFont="1" applyBorder="1" applyAlignment="1">
      <alignment horizontal="center"/>
    </xf>
    <xf numFmtId="166" fontId="27" fillId="0" borderId="1" xfId="1" applyNumberFormat="1" applyFont="1" applyBorder="1"/>
    <xf numFmtId="0" fontId="8" fillId="14" borderId="1" xfId="0" applyFont="1" applyFill="1" applyBorder="1" applyAlignment="1">
      <alignment horizontal="center" vertical="center"/>
    </xf>
    <xf numFmtId="166" fontId="8" fillId="14" borderId="1" xfId="1" applyNumberFormat="1" applyFont="1" applyFill="1" applyBorder="1" applyAlignment="1">
      <alignment horizontal="center" vertical="center"/>
    </xf>
    <xf numFmtId="3" fontId="8" fillId="14" borderId="1" xfId="0"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0" fillId="0" borderId="1" xfId="0" applyFont="1" applyBorder="1"/>
    <xf numFmtId="166" fontId="30" fillId="0" borderId="1" xfId="1" applyNumberFormat="1" applyFont="1" applyBorder="1"/>
    <xf numFmtId="0" fontId="30" fillId="0" borderId="1" xfId="0" applyFont="1" applyBorder="1" applyAlignment="1">
      <alignment wrapText="1"/>
    </xf>
    <xf numFmtId="0" fontId="31" fillId="0" borderId="1" xfId="0" applyFont="1" applyBorder="1" applyAlignment="1">
      <alignment horizontal="justify" vertical="center" wrapText="1"/>
    </xf>
    <xf numFmtId="166" fontId="31" fillId="0" borderId="1" xfId="1" applyNumberFormat="1" applyFont="1" applyFill="1" applyBorder="1" applyAlignment="1">
      <alignment horizontal="center" vertical="center"/>
    </xf>
    <xf numFmtId="166" fontId="31" fillId="14" borderId="1" xfId="1" applyNumberFormat="1" applyFont="1" applyFill="1" applyBorder="1" applyAlignment="1">
      <alignment horizontal="center" vertical="center"/>
    </xf>
    <xf numFmtId="0" fontId="31" fillId="14" borderId="1" xfId="0" applyFont="1" applyFill="1" applyBorder="1" applyAlignment="1">
      <alignment horizontal="center" vertical="center"/>
    </xf>
    <xf numFmtId="166" fontId="31" fillId="0" borderId="1" xfId="1" applyNumberFormat="1" applyFont="1" applyBorder="1" applyAlignment="1">
      <alignment horizontal="center" vertical="center"/>
    </xf>
    <xf numFmtId="3" fontId="31" fillId="14" borderId="1" xfId="0" applyNumberFormat="1" applyFont="1" applyFill="1" applyBorder="1" applyAlignment="1">
      <alignment horizontal="center" vertical="center"/>
    </xf>
    <xf numFmtId="0" fontId="31" fillId="0" borderId="1" xfId="0" applyFont="1" applyFill="1" applyBorder="1" applyAlignment="1">
      <alignment vertical="center" wrapText="1"/>
    </xf>
    <xf numFmtId="0" fontId="33" fillId="0" borderId="1" xfId="0" applyFont="1" applyFill="1" applyBorder="1" applyAlignment="1">
      <alignment horizontal="center" vertical="center"/>
    </xf>
    <xf numFmtId="166" fontId="33" fillId="0" borderId="1" xfId="1" applyNumberFormat="1" applyFont="1" applyFill="1" applyBorder="1" applyAlignment="1">
      <alignment horizontal="center" vertical="center"/>
    </xf>
    <xf numFmtId="0" fontId="33" fillId="0" borderId="1" xfId="0" applyNumberFormat="1" applyFont="1" applyFill="1" applyBorder="1" applyAlignment="1">
      <alignment horizontal="center" vertical="center"/>
    </xf>
    <xf numFmtId="0" fontId="33" fillId="0" borderId="1" xfId="0" applyFont="1" applyFill="1" applyBorder="1" applyAlignment="1">
      <alignment wrapText="1"/>
    </xf>
    <xf numFmtId="0" fontId="22" fillId="0" borderId="1" xfId="0" applyFont="1" applyFill="1" applyBorder="1" applyAlignment="1">
      <alignment horizontal="center" vertical="center"/>
    </xf>
    <xf numFmtId="0" fontId="22"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166" fontId="22" fillId="0" borderId="1" xfId="1" applyNumberFormat="1" applyFont="1" applyFill="1" applyBorder="1" applyAlignment="1">
      <alignment horizontal="center" vertical="center"/>
    </xf>
    <xf numFmtId="0" fontId="22" fillId="0" borderId="1" xfId="0" applyNumberFormat="1" applyFont="1" applyFill="1" applyBorder="1" applyAlignment="1">
      <alignment horizontal="center" vertical="center"/>
    </xf>
    <xf numFmtId="0" fontId="36" fillId="0" borderId="11" xfId="0" applyFont="1" applyBorder="1" applyAlignment="1">
      <alignment horizontal="justify" vertical="center" wrapText="1"/>
    </xf>
    <xf numFmtId="0" fontId="21" fillId="0" borderId="17" xfId="0" applyFont="1" applyFill="1" applyBorder="1" applyAlignment="1">
      <alignment vertical="center" textRotation="90"/>
    </xf>
    <xf numFmtId="0" fontId="20" fillId="0" borderId="17" xfId="0" applyFont="1" applyFill="1" applyBorder="1" applyAlignment="1">
      <alignment vertical="center" textRotation="90"/>
    </xf>
    <xf numFmtId="0" fontId="34" fillId="0" borderId="1" xfId="0" applyFont="1" applyBorder="1" applyAlignment="1">
      <alignment horizontal="justify" vertical="center" wrapText="1"/>
    </xf>
    <xf numFmtId="0" fontId="40" fillId="13" borderId="1" xfId="0" applyFont="1" applyFill="1" applyBorder="1" applyAlignment="1">
      <alignment horizontal="center" vertical="center" wrapText="1"/>
    </xf>
    <xf numFmtId="0" fontId="42" fillId="13" borderId="1" xfId="0" applyFont="1" applyFill="1" applyBorder="1" applyAlignment="1">
      <alignment horizontal="center" vertical="center" wrapText="1"/>
    </xf>
    <xf numFmtId="0" fontId="42" fillId="13" borderId="9" xfId="0" applyFont="1" applyFill="1" applyBorder="1" applyAlignment="1">
      <alignment horizontal="center" vertical="center" wrapText="1"/>
    </xf>
    <xf numFmtId="0" fontId="42" fillId="13" borderId="16" xfId="0" applyFont="1" applyFill="1" applyBorder="1" applyAlignment="1">
      <alignment horizontal="center" vertical="center" wrapText="1"/>
    </xf>
    <xf numFmtId="0" fontId="42" fillId="13" borderId="16" xfId="0" applyFont="1" applyFill="1" applyBorder="1" applyAlignment="1">
      <alignment horizontal="center" vertical="center"/>
    </xf>
    <xf numFmtId="0" fontId="42" fillId="13" borderId="1" xfId="0" applyFont="1" applyFill="1" applyBorder="1" applyAlignment="1">
      <alignment horizontal="center" vertical="center" wrapText="1"/>
    </xf>
    <xf numFmtId="0" fontId="34" fillId="0" borderId="1" xfId="0" applyFont="1" applyFill="1" applyBorder="1" applyAlignment="1">
      <alignment horizontal="justify" vertical="center" wrapText="1"/>
    </xf>
    <xf numFmtId="0" fontId="32" fillId="0" borderId="0" xfId="0" applyFont="1" applyFill="1" applyBorder="1" applyAlignment="1">
      <alignment vertical="center" textRotation="90" wrapText="1"/>
    </xf>
    <xf numFmtId="0" fontId="33" fillId="0" borderId="0" xfId="0" applyFont="1" applyFill="1" applyBorder="1" applyAlignment="1">
      <alignment vertical="center" wrapText="1"/>
    </xf>
    <xf numFmtId="0" fontId="24" fillId="0" borderId="0" xfId="0" applyFont="1" applyFill="1" applyBorder="1" applyAlignment="1">
      <alignment horizontal="center" vertical="center" wrapText="1" readingOrder="1"/>
    </xf>
    <xf numFmtId="0" fontId="33" fillId="0" borderId="0" xfId="0" applyFont="1" applyFill="1" applyBorder="1" applyAlignment="1">
      <alignment horizontal="center" vertical="center"/>
    </xf>
    <xf numFmtId="166" fontId="33" fillId="0" borderId="0" xfId="1" applyNumberFormat="1" applyFont="1" applyFill="1" applyBorder="1" applyAlignment="1">
      <alignment horizontal="center" vertical="center"/>
    </xf>
    <xf numFmtId="0" fontId="33" fillId="0" borderId="0" xfId="0" applyNumberFormat="1" applyFont="1" applyFill="1" applyBorder="1" applyAlignment="1">
      <alignment horizontal="center" vertical="center"/>
    </xf>
    <xf numFmtId="0" fontId="33" fillId="0" borderId="0" xfId="0" applyFont="1" applyFill="1" applyBorder="1"/>
    <xf numFmtId="0" fontId="33" fillId="0" borderId="0" xfId="0" applyFont="1" applyFill="1" applyBorder="1" applyAlignment="1">
      <alignment wrapText="1"/>
    </xf>
    <xf numFmtId="0" fontId="19" fillId="0" borderId="0" xfId="0" applyFont="1" applyFill="1" applyBorder="1" applyAlignment="1">
      <alignment horizontal="center" vertical="center" wrapText="1"/>
    </xf>
    <xf numFmtId="166" fontId="19" fillId="0" borderId="0" xfId="1" applyNumberFormat="1" applyFont="1" applyFill="1" applyBorder="1" applyAlignment="1">
      <alignment horizontal="center" vertical="center"/>
    </xf>
    <xf numFmtId="0" fontId="36" fillId="0" borderId="1" xfId="0" applyFont="1" applyBorder="1" applyAlignment="1">
      <alignment horizontal="justify" vertical="center" wrapText="1"/>
    </xf>
    <xf numFmtId="0" fontId="19" fillId="0" borderId="1" xfId="0" applyFont="1" applyFill="1" applyBorder="1" applyAlignment="1">
      <alignment horizontal="center" vertical="center" wrapText="1"/>
    </xf>
    <xf numFmtId="166" fontId="19" fillId="0" borderId="1" xfId="1" applyNumberFormat="1" applyFont="1" applyFill="1" applyBorder="1" applyAlignment="1">
      <alignment horizontal="center" vertical="center"/>
    </xf>
    <xf numFmtId="0" fontId="39" fillId="0" borderId="0" xfId="0" applyFont="1" applyFill="1" applyBorder="1" applyAlignment="1">
      <alignment vertical="center" textRotation="90"/>
    </xf>
    <xf numFmtId="0" fontId="35" fillId="0" borderId="0" xfId="0" applyFont="1" applyFill="1" applyBorder="1" applyAlignment="1">
      <alignment horizontal="justify" vertical="center" wrapText="1"/>
    </xf>
    <xf numFmtId="0" fontId="34" fillId="0" borderId="19" xfId="0" applyFont="1" applyFill="1" applyBorder="1" applyAlignment="1">
      <alignment vertical="center" wrapText="1"/>
    </xf>
    <xf numFmtId="0" fontId="36" fillId="0" borderId="10" xfId="0" applyFont="1" applyFill="1" applyBorder="1" applyAlignment="1">
      <alignment horizontal="justify" vertical="center"/>
    </xf>
    <xf numFmtId="0" fontId="34" fillId="0" borderId="1" xfId="0" applyFont="1" applyFill="1" applyBorder="1" applyAlignment="1">
      <alignment horizontal="justify" vertical="center" wrapText="1"/>
    </xf>
    <xf numFmtId="0" fontId="36" fillId="0" borderId="1" xfId="0" applyFont="1" applyFill="1" applyBorder="1" applyAlignment="1">
      <alignment horizontal="justify" vertical="center" wrapText="1"/>
    </xf>
    <xf numFmtId="0" fontId="22"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readingOrder="1"/>
    </xf>
    <xf numFmtId="0" fontId="24" fillId="0" borderId="1" xfId="0" applyFont="1" applyFill="1" applyBorder="1" applyAlignment="1">
      <alignment horizontal="center" vertical="center" wrapText="1" readingOrder="1"/>
    </xf>
    <xf numFmtId="0" fontId="34" fillId="0" borderId="1" xfId="0" applyFont="1" applyFill="1" applyBorder="1" applyAlignment="1">
      <alignment horizontal="center" vertical="center" wrapText="1"/>
    </xf>
    <xf numFmtId="0" fontId="38" fillId="0" borderId="11" xfId="0" applyFont="1" applyFill="1" applyBorder="1" applyAlignment="1">
      <alignment horizontal="justify" vertical="center"/>
    </xf>
    <xf numFmtId="0" fontId="36" fillId="0" borderId="11" xfId="0" applyFont="1" applyFill="1" applyBorder="1" applyAlignment="1">
      <alignment horizontal="justify" vertical="center" wrapText="1"/>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9"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4" fillId="0" borderId="7"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0" xfId="0" applyFont="1" applyBorder="1" applyAlignment="1">
      <alignment horizontal="center" vertical="center" wrapText="1"/>
    </xf>
    <xf numFmtId="0" fontId="4" fillId="0" borderId="7" xfId="0" applyFont="1" applyFill="1" applyBorder="1" applyAlignment="1">
      <alignment horizontal="center" vertical="center" wrapText="1"/>
    </xf>
    <xf numFmtId="0" fontId="5" fillId="0" borderId="8" xfId="0" applyFont="1" applyFill="1" applyBorder="1" applyAlignment="1">
      <alignment horizontal="center" wrapText="1"/>
    </xf>
    <xf numFmtId="0" fontId="5" fillId="0" borderId="0" xfId="0" applyFont="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0" fillId="0" borderId="2"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34" fillId="0" borderId="12" xfId="0" applyFont="1" applyBorder="1" applyAlignment="1">
      <alignment horizontal="justify" vertical="center" wrapText="1"/>
    </xf>
    <xf numFmtId="0" fontId="34" fillId="0" borderId="13" xfId="0" applyFont="1" applyBorder="1" applyAlignment="1">
      <alignment horizontal="justify" vertical="center" wrapText="1"/>
    </xf>
    <xf numFmtId="0" fontId="34" fillId="0" borderId="10" xfId="0" applyFont="1" applyBorder="1" applyAlignment="1">
      <alignment horizontal="justify" vertical="center" wrapText="1"/>
    </xf>
    <xf numFmtId="0" fontId="34" fillId="0" borderId="12"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10" xfId="0" applyFont="1" applyFill="1" applyBorder="1" applyAlignment="1">
      <alignment horizontal="center" vertical="center"/>
    </xf>
    <xf numFmtId="0" fontId="39" fillId="13" borderId="18" xfId="0" applyFont="1" applyFill="1" applyBorder="1" applyAlignment="1">
      <alignment horizontal="center" vertical="center" textRotation="90"/>
    </xf>
    <xf numFmtId="0" fontId="39" fillId="13" borderId="14" xfId="0" applyFont="1" applyFill="1" applyBorder="1" applyAlignment="1">
      <alignment horizontal="center" vertical="center" textRotation="90"/>
    </xf>
    <xf numFmtId="0" fontId="34" fillId="0" borderId="1" xfId="0" applyFont="1" applyFill="1" applyBorder="1" applyAlignment="1">
      <alignment horizontal="justify" vertical="center" wrapText="1"/>
    </xf>
    <xf numFmtId="0" fontId="42" fillId="13" borderId="1"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40" fillId="13" borderId="1" xfId="0" applyFont="1" applyFill="1" applyBorder="1" applyAlignment="1">
      <alignment horizontal="center" vertical="center" wrapText="1"/>
    </xf>
    <xf numFmtId="0" fontId="34" fillId="0" borderId="1" xfId="0" applyFont="1" applyBorder="1" applyAlignment="1">
      <alignment horizontal="justify" vertical="center" wrapText="1"/>
    </xf>
    <xf numFmtId="0" fontId="34" fillId="0" borderId="1" xfId="0" applyFont="1" applyFill="1" applyBorder="1" applyAlignment="1">
      <alignment horizontal="center" vertical="center" wrapText="1"/>
    </xf>
    <xf numFmtId="0" fontId="39" fillId="13" borderId="2" xfId="0" applyFont="1" applyFill="1" applyBorder="1" applyAlignment="1">
      <alignment horizontal="center" vertical="center" textRotation="90"/>
    </xf>
    <xf numFmtId="0" fontId="39" fillId="13" borderId="15" xfId="0" applyFont="1" applyFill="1" applyBorder="1" applyAlignment="1">
      <alignment horizontal="center" vertical="center" textRotation="90"/>
    </xf>
    <xf numFmtId="0" fontId="39" fillId="13" borderId="3" xfId="0" applyFont="1" applyFill="1" applyBorder="1" applyAlignment="1">
      <alignment horizontal="center" vertical="center" textRotation="90"/>
    </xf>
    <xf numFmtId="0" fontId="36" fillId="0" borderId="12" xfId="0" applyFont="1" applyBorder="1" applyAlignment="1">
      <alignment horizontal="justify" vertical="center"/>
    </xf>
    <xf numFmtId="0" fontId="36" fillId="0" borderId="13" xfId="0" applyFont="1" applyBorder="1" applyAlignment="1">
      <alignment horizontal="justify" vertical="center"/>
    </xf>
    <xf numFmtId="0" fontId="36" fillId="0" borderId="10" xfId="0" applyFont="1" applyBorder="1" applyAlignment="1">
      <alignment horizontal="justify" vertical="center"/>
    </xf>
    <xf numFmtId="0" fontId="36" fillId="0" borderId="12" xfId="0" applyFont="1" applyBorder="1" applyAlignment="1">
      <alignment horizontal="justify" vertical="center" wrapText="1"/>
    </xf>
    <xf numFmtId="0" fontId="36" fillId="0" borderId="13" xfId="0" applyFont="1" applyBorder="1" applyAlignment="1">
      <alignment horizontal="justify" vertical="center" wrapText="1"/>
    </xf>
    <xf numFmtId="0" fontId="36" fillId="0" borderId="10" xfId="0" applyFont="1" applyBorder="1" applyAlignment="1">
      <alignment horizontal="justify" vertical="center" wrapText="1"/>
    </xf>
    <xf numFmtId="0" fontId="34" fillId="0" borderId="12" xfId="0" applyFont="1" applyFill="1" applyBorder="1" applyAlignment="1">
      <alignment horizontal="justify" vertical="center" wrapText="1"/>
    </xf>
    <xf numFmtId="0" fontId="34" fillId="0" borderId="13" xfId="0" applyFont="1" applyFill="1" applyBorder="1" applyAlignment="1">
      <alignment horizontal="justify" vertical="center" wrapText="1"/>
    </xf>
    <xf numFmtId="0" fontId="34" fillId="0" borderId="10" xfId="0" applyFont="1" applyFill="1" applyBorder="1" applyAlignment="1">
      <alignment horizontal="justify" vertical="center" wrapText="1"/>
    </xf>
    <xf numFmtId="0" fontId="34" fillId="0" borderId="12" xfId="0" applyFont="1" applyFill="1" applyBorder="1" applyAlignment="1">
      <alignment vertical="center" wrapText="1"/>
    </xf>
    <xf numFmtId="0" fontId="34" fillId="0" borderId="13" xfId="0" applyFont="1" applyFill="1" applyBorder="1" applyAlignment="1">
      <alignment vertical="center" wrapText="1"/>
    </xf>
    <xf numFmtId="0" fontId="34" fillId="0" borderId="10" xfId="0" applyFont="1" applyFill="1" applyBorder="1" applyAlignment="1">
      <alignment vertical="center" wrapText="1"/>
    </xf>
    <xf numFmtId="0" fontId="34" fillId="0" borderId="2" xfId="0" applyFont="1" applyBorder="1" applyAlignment="1">
      <alignment horizontal="justify" vertical="center" wrapText="1"/>
    </xf>
    <xf numFmtId="0" fontId="34" fillId="0" borderId="15" xfId="0" applyFont="1" applyBorder="1" applyAlignment="1">
      <alignment horizontal="justify" vertical="center" wrapText="1"/>
    </xf>
    <xf numFmtId="0" fontId="34" fillId="0" borderId="3" xfId="0" applyFont="1" applyBorder="1" applyAlignment="1">
      <alignment horizontal="justify" vertical="center" wrapText="1"/>
    </xf>
    <xf numFmtId="0" fontId="36" fillId="0" borderId="12" xfId="0" applyFont="1" applyFill="1" applyBorder="1" applyAlignment="1">
      <alignment horizontal="justify" vertical="center" wrapText="1"/>
    </xf>
    <xf numFmtId="0" fontId="36" fillId="0" borderId="13" xfId="0" applyFont="1" applyFill="1" applyBorder="1" applyAlignment="1">
      <alignment horizontal="justify" vertical="center" wrapText="1"/>
    </xf>
    <xf numFmtId="0" fontId="36" fillId="0" borderId="10" xfId="0" applyFont="1" applyFill="1" applyBorder="1" applyAlignment="1">
      <alignment horizontal="justify" vertical="center" wrapText="1"/>
    </xf>
    <xf numFmtId="0" fontId="36" fillId="0" borderId="1" xfId="0" applyFont="1" applyFill="1" applyBorder="1" applyAlignment="1">
      <alignment horizontal="justify" vertical="center" wrapText="1"/>
    </xf>
    <xf numFmtId="0" fontId="6" fillId="5" borderId="0" xfId="0" applyFont="1" applyFill="1" applyAlignment="1">
      <alignment horizontal="center"/>
    </xf>
    <xf numFmtId="0" fontId="6" fillId="13" borderId="0" xfId="0" applyFont="1" applyFill="1" applyAlignment="1">
      <alignment horizontal="center"/>
    </xf>
    <xf numFmtId="0" fontId="6" fillId="10" borderId="0" xfId="0" applyFont="1" applyFill="1" applyAlignment="1">
      <alignment horizontal="center"/>
    </xf>
    <xf numFmtId="0" fontId="41" fillId="13" borderId="1" xfId="0" applyFont="1" applyFill="1" applyBorder="1" applyAlignment="1">
      <alignment horizontal="center" vertical="center" textRotation="90"/>
    </xf>
    <xf numFmtId="0" fontId="22" fillId="0" borderId="1" xfId="0" applyNumberFormat="1" applyFont="1" applyFill="1" applyBorder="1" applyAlignment="1">
      <alignment horizontal="center" vertical="center"/>
    </xf>
    <xf numFmtId="0" fontId="22" fillId="0" borderId="1" xfId="0" applyFont="1" applyFill="1" applyBorder="1" applyAlignment="1">
      <alignment horizontal="center" vertical="center" wrapText="1"/>
    </xf>
    <xf numFmtId="0" fontId="36" fillId="0" borderId="1" xfId="0" applyFont="1" applyFill="1" applyBorder="1" applyAlignment="1">
      <alignment horizontal="center" vertical="center" wrapText="1"/>
    </xf>
    <xf numFmtId="10" fontId="12"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readingOrder="1"/>
    </xf>
    <xf numFmtId="0" fontId="22" fillId="0" borderId="1" xfId="0" applyFont="1" applyFill="1" applyBorder="1" applyAlignment="1">
      <alignment horizontal="center" vertical="center"/>
    </xf>
    <xf numFmtId="166" fontId="22" fillId="0" borderId="1" xfId="1" applyNumberFormat="1" applyFont="1" applyFill="1" applyBorder="1" applyAlignment="1">
      <alignment horizontal="center" vertical="center" wrapText="1"/>
    </xf>
    <xf numFmtId="166" fontId="22" fillId="0" borderId="1" xfId="1" applyNumberFormat="1" applyFont="1" applyFill="1" applyBorder="1" applyAlignment="1">
      <alignment horizontal="center" vertical="center"/>
    </xf>
    <xf numFmtId="0" fontId="26" fillId="0" borderId="1" xfId="0" applyFont="1" applyFill="1" applyBorder="1" applyAlignment="1">
      <alignment horizontal="center" vertical="center" wrapText="1" readingOrder="1"/>
    </xf>
    <xf numFmtId="0" fontId="36" fillId="0" borderId="12" xfId="0" applyFont="1" applyFill="1" applyBorder="1" applyAlignment="1">
      <alignment horizontal="justify" vertical="center"/>
    </xf>
    <xf numFmtId="0" fontId="36" fillId="0" borderId="13" xfId="0" applyFont="1" applyFill="1" applyBorder="1" applyAlignment="1">
      <alignment horizontal="justify" vertical="center"/>
    </xf>
    <xf numFmtId="0" fontId="36" fillId="0" borderId="10" xfId="0" applyFont="1" applyFill="1" applyBorder="1" applyAlignment="1">
      <alignment horizontal="justify" vertical="center"/>
    </xf>
    <xf numFmtId="0" fontId="23" fillId="0" borderId="1" xfId="0" applyFont="1" applyFill="1" applyBorder="1" applyAlignment="1">
      <alignment horizontal="center" vertical="center" wrapText="1"/>
    </xf>
    <xf numFmtId="0" fontId="23" fillId="0" borderId="1" xfId="0" applyFont="1" applyFill="1" applyBorder="1" applyAlignment="1">
      <alignment horizontal="justify" vertical="center" wrapText="1"/>
    </xf>
    <xf numFmtId="0" fontId="24" fillId="0" borderId="1" xfId="0" applyFont="1" applyFill="1" applyBorder="1" applyAlignment="1">
      <alignment horizontal="center" vertical="center" wrapText="1" readingOrder="1"/>
    </xf>
    <xf numFmtId="0" fontId="22" fillId="0" borderId="1" xfId="1" applyNumberFormat="1" applyFont="1" applyFill="1" applyBorder="1" applyAlignment="1">
      <alignment horizontal="center" vertical="center"/>
    </xf>
    <xf numFmtId="0" fontId="33" fillId="0" borderId="1" xfId="0" applyFont="1" applyFill="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Fill="1" applyBorder="1" applyAlignment="1">
      <alignment horizontal="center" vertical="center"/>
    </xf>
    <xf numFmtId="10" fontId="36" fillId="0" borderId="1" xfId="0" applyNumberFormat="1" applyFont="1" applyFill="1" applyBorder="1" applyAlignment="1">
      <alignment horizontal="center" vertical="center"/>
    </xf>
    <xf numFmtId="0" fontId="43" fillId="13" borderId="1" xfId="0" applyFont="1" applyFill="1" applyBorder="1" applyAlignment="1">
      <alignment horizontal="center" vertical="center" textRotation="90" wrapText="1"/>
    </xf>
    <xf numFmtId="0" fontId="43" fillId="13" borderId="1" xfId="0" applyFont="1" applyFill="1" applyBorder="1" applyAlignment="1">
      <alignment horizontal="center" vertical="center" wrapText="1"/>
    </xf>
    <xf numFmtId="164" fontId="43" fillId="13" borderId="1" xfId="1" applyFont="1" applyFill="1" applyBorder="1" applyAlignment="1">
      <alignment horizontal="center" vertical="center"/>
    </xf>
    <xf numFmtId="0" fontId="43" fillId="13" borderId="1" xfId="0" applyFont="1" applyFill="1" applyBorder="1" applyAlignment="1">
      <alignment horizontal="center" vertical="center"/>
    </xf>
    <xf numFmtId="0" fontId="43" fillId="13" borderId="1" xfId="0" applyFont="1" applyFill="1" applyBorder="1" applyAlignment="1">
      <alignment horizontal="center" textRotation="90" wrapText="1"/>
    </xf>
    <xf numFmtId="0" fontId="43" fillId="13" borderId="1" xfId="0" applyFont="1" applyFill="1" applyBorder="1" applyAlignment="1">
      <alignment horizontal="center" textRotation="90"/>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76" zoomScale="80" zoomScaleNormal="80" workbookViewId="0">
      <selection activeCell="D502" sqref="D502"/>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60" t="s">
        <v>398</v>
      </c>
      <c r="I4" s="260"/>
      <c r="J4" s="260"/>
      <c r="K4" s="260"/>
      <c r="L4" s="260"/>
      <c r="M4" s="260"/>
    </row>
    <row r="5" spans="1:13" x14ac:dyDescent="0.2">
      <c r="B5" s="260" t="s">
        <v>331</v>
      </c>
      <c r="C5" s="260"/>
      <c r="D5" s="260"/>
      <c r="E5" s="260"/>
      <c r="F5" s="260"/>
      <c r="H5" s="63" t="s">
        <v>5</v>
      </c>
      <c r="I5" s="62" t="s">
        <v>10</v>
      </c>
      <c r="J5" s="62" t="s">
        <v>20</v>
      </c>
      <c r="K5" s="62" t="s">
        <v>21</v>
      </c>
      <c r="L5" s="14" t="s">
        <v>17</v>
      </c>
      <c r="M5" s="15" t="s">
        <v>19</v>
      </c>
    </row>
    <row r="6" spans="1:13" x14ac:dyDescent="0.2">
      <c r="B6" s="261" t="s">
        <v>182</v>
      </c>
      <c r="C6" s="263" t="s">
        <v>0</v>
      </c>
      <c r="D6" s="264"/>
      <c r="E6" s="265"/>
      <c r="F6" s="261" t="s">
        <v>4</v>
      </c>
      <c r="H6" s="3" t="s">
        <v>6</v>
      </c>
      <c r="I6" s="4">
        <f>C9</f>
        <v>0</v>
      </c>
      <c r="J6" s="3"/>
      <c r="K6" s="4">
        <f>E9</f>
        <v>192000000</v>
      </c>
      <c r="L6" s="4">
        <f>SUM(I6:K6)</f>
        <v>192000000</v>
      </c>
      <c r="M6" s="5">
        <f>(L6/$L$11)</f>
        <v>1</v>
      </c>
    </row>
    <row r="7" spans="1:13" x14ac:dyDescent="0.2">
      <c r="B7" s="262"/>
      <c r="C7" s="16" t="s">
        <v>1</v>
      </c>
      <c r="D7" s="16" t="s">
        <v>2</v>
      </c>
      <c r="E7" s="16" t="s">
        <v>3</v>
      </c>
      <c r="F7" s="262"/>
      <c r="H7" s="3" t="s">
        <v>7</v>
      </c>
      <c r="I7" s="3"/>
      <c r="J7" s="3"/>
      <c r="K7" s="3"/>
      <c r="L7" s="3"/>
      <c r="M7" s="5">
        <f t="shared" ref="M7:M11" si="0">(L7/$L$11)</f>
        <v>0</v>
      </c>
    </row>
    <row r="8" spans="1:13" ht="22.5" x14ac:dyDescent="0.2">
      <c r="B8" s="147" t="s">
        <v>183</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47">
        <v>1</v>
      </c>
      <c r="B13" s="248" t="s">
        <v>432</v>
      </c>
      <c r="C13" s="248"/>
      <c r="D13" s="248"/>
      <c r="E13" s="248"/>
      <c r="F13" s="248"/>
      <c r="G13" s="139"/>
      <c r="H13" s="248" t="s">
        <v>330</v>
      </c>
      <c r="I13" s="248"/>
      <c r="J13" s="248"/>
      <c r="K13" s="248"/>
      <c r="L13" s="248"/>
      <c r="M13" s="248"/>
    </row>
    <row r="14" spans="1:13" x14ac:dyDescent="0.2">
      <c r="A14" s="247"/>
      <c r="B14" s="249" t="s">
        <v>18</v>
      </c>
      <c r="C14" s="251" t="s">
        <v>0</v>
      </c>
      <c r="D14" s="252"/>
      <c r="E14" s="253"/>
      <c r="F14" s="249" t="s">
        <v>4</v>
      </c>
      <c r="G14" s="139"/>
      <c r="H14" s="140" t="s">
        <v>5</v>
      </c>
      <c r="I14" s="141" t="s">
        <v>10</v>
      </c>
      <c r="J14" s="141" t="s">
        <v>20</v>
      </c>
      <c r="K14" s="141" t="s">
        <v>21</v>
      </c>
      <c r="L14" s="142" t="s">
        <v>17</v>
      </c>
      <c r="M14" s="143" t="s">
        <v>19</v>
      </c>
    </row>
    <row r="15" spans="1:13" ht="12.75" customHeight="1" x14ac:dyDescent="0.2">
      <c r="A15" s="247"/>
      <c r="B15" s="250"/>
      <c r="C15" s="146" t="s">
        <v>1</v>
      </c>
      <c r="D15" s="146" t="s">
        <v>2</v>
      </c>
      <c r="E15" s="146" t="s">
        <v>3</v>
      </c>
      <c r="F15" s="250"/>
      <c r="G15" s="139"/>
      <c r="H15" s="144" t="s">
        <v>6</v>
      </c>
      <c r="I15" s="23">
        <f>C21</f>
        <v>300000000</v>
      </c>
      <c r="J15" s="144"/>
      <c r="K15" s="144"/>
      <c r="L15" s="23">
        <f>SUM(I15:K15)</f>
        <v>300000000</v>
      </c>
      <c r="M15" s="145">
        <f>(I15/$L$20)</f>
        <v>1</v>
      </c>
    </row>
    <row r="16" spans="1:13" ht="12" x14ac:dyDescent="0.2">
      <c r="A16" s="247"/>
      <c r="B16" s="158" t="s">
        <v>12</v>
      </c>
      <c r="C16" s="22">
        <v>30000000</v>
      </c>
      <c r="D16" s="144"/>
      <c r="E16" s="144"/>
      <c r="F16" s="23">
        <f>SUM(C16:E16)</f>
        <v>30000000</v>
      </c>
      <c r="G16" s="139"/>
      <c r="H16" s="144" t="s">
        <v>7</v>
      </c>
      <c r="I16" s="144"/>
      <c r="J16" s="144"/>
      <c r="K16" s="144"/>
      <c r="L16" s="144"/>
      <c r="M16" s="145">
        <f t="shared" ref="M16:M19" si="2">(I16/$L$20)</f>
        <v>0</v>
      </c>
    </row>
    <row r="17" spans="1:13" ht="12" x14ac:dyDescent="0.2">
      <c r="A17" s="247"/>
      <c r="B17" s="158" t="s">
        <v>355</v>
      </c>
      <c r="C17" s="22">
        <v>60000000</v>
      </c>
      <c r="D17" s="144"/>
      <c r="E17" s="144"/>
      <c r="F17" s="23">
        <f t="shared" ref="F17:F20" si="3">SUM(C17:E17)</f>
        <v>60000000</v>
      </c>
      <c r="G17" s="139"/>
      <c r="H17" s="144" t="s">
        <v>8</v>
      </c>
      <c r="I17" s="144"/>
      <c r="J17" s="144"/>
      <c r="K17" s="144"/>
      <c r="L17" s="144"/>
      <c r="M17" s="145">
        <f t="shared" si="2"/>
        <v>0</v>
      </c>
    </row>
    <row r="18" spans="1:13" ht="36" x14ac:dyDescent="0.2">
      <c r="A18" s="247"/>
      <c r="B18" s="180" t="s">
        <v>356</v>
      </c>
      <c r="C18" s="22">
        <v>30000000</v>
      </c>
      <c r="D18" s="144"/>
      <c r="E18" s="144"/>
      <c r="F18" s="23">
        <f t="shared" si="3"/>
        <v>30000000</v>
      </c>
      <c r="G18" s="139"/>
      <c r="H18" s="144" t="s">
        <v>9</v>
      </c>
      <c r="I18" s="144"/>
      <c r="J18" s="144"/>
      <c r="K18" s="144"/>
      <c r="L18" s="144"/>
      <c r="M18" s="145">
        <f t="shared" si="2"/>
        <v>0</v>
      </c>
    </row>
    <row r="19" spans="1:13" x14ac:dyDescent="0.2">
      <c r="A19" s="247"/>
      <c r="B19" s="144" t="s">
        <v>357</v>
      </c>
      <c r="C19" s="22">
        <v>150000000</v>
      </c>
      <c r="D19" s="144"/>
      <c r="E19" s="144"/>
      <c r="F19" s="23">
        <f t="shared" si="3"/>
        <v>150000000</v>
      </c>
      <c r="G19" s="139"/>
      <c r="H19" s="144" t="s">
        <v>30</v>
      </c>
      <c r="I19" s="144"/>
      <c r="J19" s="144"/>
      <c r="K19" s="144"/>
      <c r="L19" s="144"/>
      <c r="M19" s="145">
        <f t="shared" si="2"/>
        <v>0</v>
      </c>
    </row>
    <row r="20" spans="1:13" x14ac:dyDescent="0.2">
      <c r="A20" s="247"/>
      <c r="B20" s="144" t="s">
        <v>16</v>
      </c>
      <c r="C20" s="22">
        <v>30000000</v>
      </c>
      <c r="D20" s="144"/>
      <c r="E20" s="144"/>
      <c r="F20" s="23">
        <f t="shared" si="3"/>
        <v>30000000</v>
      </c>
      <c r="G20" s="139"/>
      <c r="H20" s="144" t="s">
        <v>17</v>
      </c>
      <c r="I20" s="23">
        <f>SUM(I15:I18)</f>
        <v>300000000</v>
      </c>
      <c r="J20" s="23"/>
      <c r="K20" s="23"/>
      <c r="L20" s="23">
        <f>SUM(L15:L18)</f>
        <v>300000000</v>
      </c>
      <c r="M20" s="145">
        <f>(I20/$L$20)</f>
        <v>1</v>
      </c>
    </row>
    <row r="21" spans="1:13" x14ac:dyDescent="0.2">
      <c r="A21" s="247"/>
      <c r="B21" s="144" t="s">
        <v>17</v>
      </c>
      <c r="C21" s="23">
        <f>SUM(C16:C20)</f>
        <v>300000000</v>
      </c>
      <c r="D21" s="144"/>
      <c r="E21" s="144"/>
      <c r="F21" s="23">
        <f>SUM(C21:E21)</f>
        <v>300000000</v>
      </c>
      <c r="G21" s="139"/>
      <c r="H21" s="139"/>
      <c r="I21" s="139"/>
      <c r="J21" s="139"/>
      <c r="K21" s="139"/>
      <c r="L21" s="139"/>
      <c r="M21" s="139"/>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60" t="s">
        <v>332</v>
      </c>
      <c r="C24" s="260"/>
      <c r="D24" s="260"/>
      <c r="E24" s="260"/>
      <c r="F24" s="260"/>
      <c r="H24" s="260" t="s">
        <v>332</v>
      </c>
      <c r="I24" s="260"/>
      <c r="J24" s="260"/>
      <c r="K24" s="260"/>
      <c r="L24" s="260"/>
      <c r="M24" s="260"/>
    </row>
    <row r="25" spans="1:13" x14ac:dyDescent="0.2">
      <c r="A25" s="28"/>
      <c r="B25" s="255" t="s">
        <v>182</v>
      </c>
      <c r="C25" s="256" t="s">
        <v>0</v>
      </c>
      <c r="D25" s="256"/>
      <c r="E25" s="256"/>
      <c r="F25" s="255" t="s">
        <v>4</v>
      </c>
      <c r="H25" s="65" t="s">
        <v>5</v>
      </c>
      <c r="I25" s="64" t="s">
        <v>10</v>
      </c>
      <c r="J25" s="64" t="s">
        <v>20</v>
      </c>
      <c r="K25" s="64" t="s">
        <v>21</v>
      </c>
      <c r="L25" s="14" t="s">
        <v>17</v>
      </c>
      <c r="M25" s="15" t="s">
        <v>19</v>
      </c>
    </row>
    <row r="26" spans="1:13" x14ac:dyDescent="0.2">
      <c r="A26" s="28"/>
      <c r="B26" s="255"/>
      <c r="C26" s="16" t="s">
        <v>1</v>
      </c>
      <c r="D26" s="16" t="s">
        <v>2</v>
      </c>
      <c r="E26" s="16" t="s">
        <v>3</v>
      </c>
      <c r="F26" s="255"/>
      <c r="H26" s="3" t="s">
        <v>6</v>
      </c>
      <c r="J26" s="3"/>
      <c r="K26" s="4">
        <f>E30</f>
        <v>696000000</v>
      </c>
      <c r="L26" s="4">
        <f>SUM(J26:K26)</f>
        <v>696000000</v>
      </c>
      <c r="M26" s="5">
        <f>(K26/$L$31)</f>
        <v>1</v>
      </c>
    </row>
    <row r="27" spans="1:13" x14ac:dyDescent="0.2">
      <c r="A27" s="28"/>
      <c r="B27" s="1" t="s">
        <v>190</v>
      </c>
      <c r="C27" s="3"/>
      <c r="D27" s="3"/>
      <c r="E27" s="2">
        <v>288000000</v>
      </c>
      <c r="F27" s="4">
        <f>SUM(D27:E27)</f>
        <v>288000000</v>
      </c>
      <c r="H27" s="3" t="s">
        <v>7</v>
      </c>
      <c r="I27" s="3"/>
      <c r="J27" s="3"/>
      <c r="K27" s="3"/>
      <c r="L27" s="3"/>
      <c r="M27" s="5">
        <f t="shared" ref="M27:M31" si="4">(K27/$L$31)</f>
        <v>0</v>
      </c>
    </row>
    <row r="28" spans="1:13" ht="22.5" customHeight="1" x14ac:dyDescent="0.2">
      <c r="A28" s="28"/>
      <c r="B28" s="9" t="s">
        <v>191</v>
      </c>
      <c r="C28" s="3"/>
      <c r="D28" s="3"/>
      <c r="E28" s="2">
        <v>288000000</v>
      </c>
      <c r="F28" s="4">
        <f>SUM(D28:E28)</f>
        <v>288000000</v>
      </c>
      <c r="H28" s="3" t="s">
        <v>8</v>
      </c>
      <c r="I28" s="3"/>
      <c r="J28" s="3"/>
      <c r="K28" s="3"/>
      <c r="L28" s="3"/>
      <c r="M28" s="5">
        <f t="shared" si="4"/>
        <v>0</v>
      </c>
    </row>
    <row r="29" spans="1:13" x14ac:dyDescent="0.2">
      <c r="A29" s="28"/>
      <c r="B29" s="3" t="s">
        <v>192</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72">
        <v>2</v>
      </c>
      <c r="B32" s="259" t="s">
        <v>410</v>
      </c>
      <c r="C32" s="259"/>
      <c r="D32" s="259"/>
      <c r="E32" s="259"/>
      <c r="F32" s="259"/>
      <c r="H32" s="259" t="s">
        <v>106</v>
      </c>
      <c r="I32" s="259"/>
      <c r="J32" s="259"/>
      <c r="K32" s="259"/>
      <c r="L32" s="259"/>
      <c r="M32" s="259"/>
    </row>
    <row r="33" spans="1:13" s="29" customFormat="1" x14ac:dyDescent="0.2">
      <c r="A33" s="272"/>
      <c r="B33" s="255" t="s">
        <v>18</v>
      </c>
      <c r="C33" s="256" t="s">
        <v>0</v>
      </c>
      <c r="D33" s="256"/>
      <c r="E33" s="256"/>
      <c r="F33" s="255" t="s">
        <v>4</v>
      </c>
      <c r="H33" s="18" t="s">
        <v>5</v>
      </c>
      <c r="I33" s="17" t="s">
        <v>10</v>
      </c>
      <c r="J33" s="17" t="s">
        <v>20</v>
      </c>
      <c r="K33" s="17" t="s">
        <v>21</v>
      </c>
      <c r="L33" s="14" t="s">
        <v>17</v>
      </c>
      <c r="M33" s="15" t="s">
        <v>19</v>
      </c>
    </row>
    <row r="34" spans="1:13" s="29" customFormat="1" x14ac:dyDescent="0.2">
      <c r="A34" s="272"/>
      <c r="B34" s="255"/>
      <c r="C34" s="16" t="s">
        <v>1</v>
      </c>
      <c r="D34" s="16" t="s">
        <v>2</v>
      </c>
      <c r="E34" s="16" t="s">
        <v>3</v>
      </c>
      <c r="F34" s="255"/>
      <c r="H34" s="30" t="s">
        <v>6</v>
      </c>
      <c r="I34" s="31">
        <f>C35+C36</f>
        <v>350000000</v>
      </c>
      <c r="J34" s="31">
        <f>D37+D38+D39</f>
        <v>250000000</v>
      </c>
      <c r="K34" s="30"/>
      <c r="L34" s="31">
        <f>SUM(I34:K34)</f>
        <v>600000000</v>
      </c>
      <c r="M34" s="32">
        <f t="shared" ref="M34:M39" si="7">(L34/$L$39)</f>
        <v>1</v>
      </c>
    </row>
    <row r="35" spans="1:13" s="29" customFormat="1" ht="22.5" x14ac:dyDescent="0.2">
      <c r="A35" s="272"/>
      <c r="B35" s="33" t="s">
        <v>103</v>
      </c>
      <c r="C35" s="34">
        <v>50000000</v>
      </c>
      <c r="D35" s="30"/>
      <c r="E35" s="30"/>
      <c r="F35" s="35">
        <f>SUM(C35:E35)</f>
        <v>50000000</v>
      </c>
      <c r="H35" s="30" t="s">
        <v>7</v>
      </c>
      <c r="I35" s="30"/>
      <c r="J35" s="30"/>
      <c r="K35" s="30"/>
      <c r="L35" s="31"/>
      <c r="M35" s="32">
        <f t="shared" si="7"/>
        <v>0</v>
      </c>
    </row>
    <row r="36" spans="1:13" s="29" customFormat="1" ht="22.5" x14ac:dyDescent="0.2">
      <c r="A36" s="272"/>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72"/>
      <c r="B37" s="33" t="s">
        <v>105</v>
      </c>
      <c r="C37" s="34">
        <v>0</v>
      </c>
      <c r="D37" s="35">
        <v>50000000</v>
      </c>
      <c r="E37" s="30"/>
      <c r="F37" s="35">
        <f t="shared" si="8"/>
        <v>50000000</v>
      </c>
      <c r="H37" s="30" t="s">
        <v>9</v>
      </c>
      <c r="I37" s="31"/>
      <c r="J37" s="30"/>
      <c r="K37" s="30"/>
      <c r="L37" s="31"/>
      <c r="M37" s="32">
        <f t="shared" si="7"/>
        <v>0</v>
      </c>
    </row>
    <row r="38" spans="1:13" s="29" customFormat="1" ht="22.5" x14ac:dyDescent="0.2">
      <c r="A38" s="272"/>
      <c r="B38" s="33" t="s">
        <v>101</v>
      </c>
      <c r="C38" s="34">
        <v>0</v>
      </c>
      <c r="D38" s="35">
        <v>80000000</v>
      </c>
      <c r="E38" s="30"/>
      <c r="F38" s="35">
        <f t="shared" si="8"/>
        <v>80000000</v>
      </c>
      <c r="H38" s="30" t="s">
        <v>30</v>
      </c>
      <c r="I38" s="30"/>
      <c r="J38" s="30"/>
      <c r="K38" s="30"/>
      <c r="L38" s="31"/>
      <c r="M38" s="32">
        <f t="shared" si="7"/>
        <v>0</v>
      </c>
    </row>
    <row r="39" spans="1:13" s="29" customFormat="1" x14ac:dyDescent="0.2">
      <c r="A39" s="272"/>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72"/>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47">
        <v>3</v>
      </c>
      <c r="B43" s="258" t="s">
        <v>443</v>
      </c>
      <c r="C43" s="258"/>
      <c r="D43" s="258"/>
      <c r="E43" s="258"/>
      <c r="F43" s="258"/>
      <c r="H43" s="258" t="s">
        <v>126</v>
      </c>
      <c r="I43" s="258"/>
      <c r="J43" s="258"/>
      <c r="K43" s="258"/>
      <c r="L43" s="258"/>
      <c r="M43" s="258"/>
    </row>
    <row r="44" spans="1:13" x14ac:dyDescent="0.2">
      <c r="A44" s="247"/>
      <c r="B44" s="255" t="s">
        <v>18</v>
      </c>
      <c r="C44" s="256" t="s">
        <v>0</v>
      </c>
      <c r="D44" s="256"/>
      <c r="E44" s="256"/>
      <c r="F44" s="255" t="s">
        <v>4</v>
      </c>
      <c r="H44" s="18" t="s">
        <v>5</v>
      </c>
      <c r="I44" s="17" t="s">
        <v>10</v>
      </c>
      <c r="J44" s="17" t="s">
        <v>20</v>
      </c>
      <c r="K44" s="17" t="s">
        <v>21</v>
      </c>
      <c r="L44" s="14" t="s">
        <v>17</v>
      </c>
      <c r="M44" s="15" t="s">
        <v>19</v>
      </c>
    </row>
    <row r="45" spans="1:13" x14ac:dyDescent="0.2">
      <c r="A45" s="247"/>
      <c r="B45" s="255"/>
      <c r="C45" s="16" t="s">
        <v>1</v>
      </c>
      <c r="D45" s="16" t="s">
        <v>2</v>
      </c>
      <c r="E45" s="16" t="s">
        <v>3</v>
      </c>
      <c r="F45" s="255"/>
      <c r="H45" s="3" t="s">
        <v>6</v>
      </c>
      <c r="I45" s="4">
        <v>330000000</v>
      </c>
      <c r="J45" s="2"/>
      <c r="K45" s="2"/>
      <c r="L45" s="2">
        <f>SUM(I45:K45)</f>
        <v>330000000</v>
      </c>
      <c r="M45" s="24">
        <f t="shared" ref="M45:M50" si="12">(L45/$L$50)</f>
        <v>0.80487804878048785</v>
      </c>
    </row>
    <row r="46" spans="1:13" x14ac:dyDescent="0.2">
      <c r="A46" s="247"/>
      <c r="B46" s="8" t="s">
        <v>127</v>
      </c>
      <c r="C46" s="22">
        <v>60000000</v>
      </c>
      <c r="D46" s="3"/>
      <c r="E46" s="3"/>
      <c r="F46" s="2">
        <f>SUM(C46:E46)</f>
        <v>60000000</v>
      </c>
      <c r="H46" s="3" t="s">
        <v>7</v>
      </c>
      <c r="I46" s="4"/>
      <c r="J46" s="2"/>
      <c r="K46" s="2"/>
      <c r="L46" s="2"/>
      <c r="M46" s="24">
        <f t="shared" si="12"/>
        <v>0</v>
      </c>
    </row>
    <row r="47" spans="1:13" x14ac:dyDescent="0.2">
      <c r="A47" s="247"/>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47"/>
      <c r="B48" s="8" t="s">
        <v>129</v>
      </c>
      <c r="C48" s="22">
        <v>80000000</v>
      </c>
      <c r="D48" s="3"/>
      <c r="E48" s="3"/>
      <c r="F48" s="2">
        <f t="shared" si="13"/>
        <v>80000000</v>
      </c>
      <c r="H48" s="3" t="s">
        <v>9</v>
      </c>
      <c r="I48" s="4"/>
      <c r="J48" s="2"/>
      <c r="K48" s="2"/>
      <c r="L48" s="2"/>
      <c r="M48" s="24">
        <f t="shared" si="12"/>
        <v>0</v>
      </c>
    </row>
    <row r="49" spans="1:13" x14ac:dyDescent="0.2">
      <c r="A49" s="247"/>
      <c r="B49" s="8" t="s">
        <v>130</v>
      </c>
      <c r="C49" s="22">
        <v>150000000</v>
      </c>
      <c r="D49" s="3"/>
      <c r="E49" s="3"/>
      <c r="F49" s="2">
        <f t="shared" si="13"/>
        <v>150000000</v>
      </c>
      <c r="H49" s="3" t="s">
        <v>30</v>
      </c>
      <c r="I49" s="3"/>
      <c r="J49" s="2"/>
      <c r="K49" s="2"/>
      <c r="L49" s="2"/>
      <c r="M49" s="24">
        <f t="shared" si="12"/>
        <v>0</v>
      </c>
    </row>
    <row r="50" spans="1:13" x14ac:dyDescent="0.2">
      <c r="A50" s="247"/>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47"/>
      <c r="B51" s="3" t="s">
        <v>132</v>
      </c>
      <c r="C51" s="22">
        <v>30000000</v>
      </c>
      <c r="D51" s="3"/>
      <c r="E51" s="3"/>
      <c r="F51" s="2">
        <f t="shared" si="13"/>
        <v>30000000</v>
      </c>
      <c r="L51" s="19"/>
    </row>
    <row r="52" spans="1:13" x14ac:dyDescent="0.2">
      <c r="A52" s="247"/>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47">
        <v>4</v>
      </c>
      <c r="B55" s="257" t="s">
        <v>411</v>
      </c>
      <c r="C55" s="257"/>
      <c r="D55" s="257"/>
      <c r="E55" s="257"/>
      <c r="F55" s="257"/>
      <c r="H55" s="258" t="s">
        <v>108</v>
      </c>
      <c r="I55" s="258"/>
      <c r="J55" s="258"/>
      <c r="K55" s="258"/>
      <c r="L55" s="258"/>
      <c r="M55" s="258"/>
    </row>
    <row r="56" spans="1:13" x14ac:dyDescent="0.2">
      <c r="A56" s="247"/>
      <c r="B56" s="255" t="s">
        <v>18</v>
      </c>
      <c r="C56" s="256" t="s">
        <v>0</v>
      </c>
      <c r="D56" s="256"/>
      <c r="E56" s="256"/>
      <c r="F56" s="255" t="s">
        <v>4</v>
      </c>
      <c r="H56" s="12" t="s">
        <v>5</v>
      </c>
      <c r="I56" s="13" t="s">
        <v>10</v>
      </c>
      <c r="J56" s="13" t="s">
        <v>20</v>
      </c>
      <c r="K56" s="13" t="s">
        <v>21</v>
      </c>
      <c r="L56" s="14" t="s">
        <v>17</v>
      </c>
      <c r="M56" s="15" t="s">
        <v>19</v>
      </c>
    </row>
    <row r="57" spans="1:13" x14ac:dyDescent="0.2">
      <c r="A57" s="247"/>
      <c r="B57" s="255"/>
      <c r="C57" s="16" t="s">
        <v>1</v>
      </c>
      <c r="D57" s="16" t="s">
        <v>2</v>
      </c>
      <c r="E57" s="16" t="s">
        <v>3</v>
      </c>
      <c r="F57" s="255"/>
      <c r="H57" s="3" t="s">
        <v>6</v>
      </c>
      <c r="I57" s="4">
        <f>C58+C59</f>
        <v>30000000</v>
      </c>
      <c r="J57" s="4">
        <f>D60+D61</f>
        <v>1620000000</v>
      </c>
      <c r="K57" s="3"/>
      <c r="L57" s="4">
        <f>SUM(I57:K57)</f>
        <v>1650000000</v>
      </c>
      <c r="M57" s="24">
        <f t="shared" ref="M57:M62" si="16">(L57/$L$62)</f>
        <v>1</v>
      </c>
    </row>
    <row r="58" spans="1:13" x14ac:dyDescent="0.2">
      <c r="A58" s="247"/>
      <c r="B58" s="8" t="s">
        <v>109</v>
      </c>
      <c r="C58" s="22">
        <v>20000000</v>
      </c>
      <c r="D58" s="3"/>
      <c r="E58" s="3"/>
      <c r="F58" s="2">
        <f>SUM(C58:E58)</f>
        <v>20000000</v>
      </c>
      <c r="H58" s="3" t="s">
        <v>7</v>
      </c>
      <c r="I58" s="3"/>
      <c r="J58" s="3"/>
      <c r="K58" s="3"/>
      <c r="L58" s="4"/>
      <c r="M58" s="24">
        <f t="shared" si="16"/>
        <v>0</v>
      </c>
    </row>
    <row r="59" spans="1:13" x14ac:dyDescent="0.2">
      <c r="A59" s="247"/>
      <c r="B59" s="8" t="s">
        <v>110</v>
      </c>
      <c r="C59" s="22">
        <v>10000000</v>
      </c>
      <c r="D59" s="3"/>
      <c r="E59" s="3"/>
      <c r="F59" s="2">
        <f t="shared" ref="F59:F61" si="17">SUM(C59:E59)</f>
        <v>10000000</v>
      </c>
      <c r="H59" s="3" t="s">
        <v>8</v>
      </c>
      <c r="I59" s="4"/>
      <c r="J59" s="4"/>
      <c r="K59" s="3"/>
      <c r="L59" s="4"/>
      <c r="M59" s="24">
        <f t="shared" si="16"/>
        <v>0</v>
      </c>
    </row>
    <row r="60" spans="1:13" ht="22.5" x14ac:dyDescent="0.2">
      <c r="A60" s="247"/>
      <c r="B60" s="8" t="s">
        <v>446</v>
      </c>
      <c r="C60" s="22">
        <v>0</v>
      </c>
      <c r="D60" s="2">
        <v>1600000000</v>
      </c>
      <c r="E60" s="2"/>
      <c r="F60" s="2">
        <f t="shared" si="17"/>
        <v>1600000000</v>
      </c>
      <c r="H60" s="3" t="s">
        <v>9</v>
      </c>
      <c r="I60" s="4"/>
      <c r="J60" s="3"/>
      <c r="K60" s="3"/>
      <c r="L60" s="4"/>
      <c r="M60" s="24">
        <f t="shared" si="16"/>
        <v>0</v>
      </c>
    </row>
    <row r="61" spans="1:13" x14ac:dyDescent="0.2">
      <c r="A61" s="247"/>
      <c r="B61" s="8" t="s">
        <v>111</v>
      </c>
      <c r="C61" s="22">
        <v>0</v>
      </c>
      <c r="D61" s="2">
        <v>20000000</v>
      </c>
      <c r="E61" s="2"/>
      <c r="F61" s="2">
        <f t="shared" si="17"/>
        <v>20000000</v>
      </c>
      <c r="H61" s="3" t="s">
        <v>30</v>
      </c>
      <c r="I61" s="3"/>
      <c r="J61" s="3"/>
      <c r="K61" s="3"/>
      <c r="L61" s="4"/>
      <c r="M61" s="24">
        <f t="shared" si="16"/>
        <v>0</v>
      </c>
    </row>
    <row r="62" spans="1:13" x14ac:dyDescent="0.2">
      <c r="A62" s="247"/>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60" t="s">
        <v>340</v>
      </c>
      <c r="C65" s="260"/>
      <c r="D65" s="260"/>
      <c r="E65" s="260"/>
      <c r="F65" s="260"/>
      <c r="H65" s="260" t="s">
        <v>399</v>
      </c>
      <c r="I65" s="260"/>
      <c r="J65" s="260"/>
      <c r="K65" s="260"/>
      <c r="L65" s="260"/>
      <c r="M65" s="260"/>
    </row>
    <row r="66" spans="1:13" x14ac:dyDescent="0.2">
      <c r="A66" s="28"/>
      <c r="B66" s="261" t="s">
        <v>182</v>
      </c>
      <c r="C66" s="263" t="s">
        <v>0</v>
      </c>
      <c r="D66" s="264"/>
      <c r="E66" s="265"/>
      <c r="F66" s="261" t="s">
        <v>4</v>
      </c>
      <c r="H66" s="65" t="s">
        <v>5</v>
      </c>
      <c r="I66" s="64" t="s">
        <v>10</v>
      </c>
      <c r="J66" s="64" t="s">
        <v>20</v>
      </c>
      <c r="K66" s="64" t="s">
        <v>21</v>
      </c>
      <c r="L66" s="14" t="s">
        <v>17</v>
      </c>
      <c r="M66" s="15" t="s">
        <v>19</v>
      </c>
    </row>
    <row r="67" spans="1:13" x14ac:dyDescent="0.2">
      <c r="A67" s="28"/>
      <c r="B67" s="262"/>
      <c r="C67" s="16" t="s">
        <v>1</v>
      </c>
      <c r="D67" s="16" t="s">
        <v>2</v>
      </c>
      <c r="E67" s="16" t="s">
        <v>3</v>
      </c>
      <c r="F67" s="262"/>
      <c r="H67" s="3" t="s">
        <v>6</v>
      </c>
      <c r="I67" s="4">
        <f>C74</f>
        <v>0</v>
      </c>
      <c r="J67" s="3"/>
      <c r="K67" s="4">
        <f>E74</f>
        <v>1152000000</v>
      </c>
      <c r="L67" s="4">
        <f>SUM(I67:K67)</f>
        <v>1152000000</v>
      </c>
      <c r="M67" s="5">
        <f>(K67/$L$72)</f>
        <v>1</v>
      </c>
    </row>
    <row r="68" spans="1:13" ht="33.75" x14ac:dyDescent="0.2">
      <c r="A68" s="28"/>
      <c r="B68" s="147" t="s">
        <v>186</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47" t="s">
        <v>187</v>
      </c>
      <c r="C69" s="2">
        <v>0</v>
      </c>
      <c r="D69" s="3"/>
      <c r="E69" s="2">
        <v>192000000</v>
      </c>
      <c r="F69" s="4">
        <f t="shared" si="20"/>
        <v>192000000</v>
      </c>
      <c r="H69" s="3" t="s">
        <v>8</v>
      </c>
      <c r="I69" s="3"/>
      <c r="J69" s="3"/>
      <c r="K69" s="3"/>
      <c r="L69" s="3"/>
      <c r="M69" s="5">
        <f t="shared" si="21"/>
        <v>0</v>
      </c>
    </row>
    <row r="70" spans="1:13" ht="22.5" x14ac:dyDescent="0.2">
      <c r="A70" s="28"/>
      <c r="B70" s="147" t="s">
        <v>188</v>
      </c>
      <c r="C70" s="2">
        <v>0</v>
      </c>
      <c r="D70" s="3"/>
      <c r="E70" s="2">
        <v>192000000</v>
      </c>
      <c r="F70" s="4">
        <f t="shared" si="20"/>
        <v>192000000</v>
      </c>
      <c r="H70" s="3" t="s">
        <v>9</v>
      </c>
      <c r="I70" s="3"/>
      <c r="J70" s="3"/>
      <c r="K70" s="3"/>
      <c r="L70" s="3"/>
      <c r="M70" s="5">
        <f t="shared" si="21"/>
        <v>0</v>
      </c>
    </row>
    <row r="71" spans="1:13" x14ac:dyDescent="0.2">
      <c r="A71" s="28"/>
      <c r="B71" s="147" t="s">
        <v>189</v>
      </c>
      <c r="C71" s="2">
        <v>0</v>
      </c>
      <c r="D71" s="3"/>
      <c r="E71" s="2">
        <v>192000000</v>
      </c>
      <c r="F71" s="4">
        <f t="shared" si="20"/>
        <v>192000000</v>
      </c>
      <c r="H71" s="3" t="s">
        <v>30</v>
      </c>
      <c r="I71" s="3"/>
      <c r="J71" s="3"/>
      <c r="K71" s="3"/>
      <c r="L71" s="3"/>
      <c r="M71" s="5">
        <f t="shared" si="21"/>
        <v>0</v>
      </c>
    </row>
    <row r="72" spans="1:13" ht="22.5" x14ac:dyDescent="0.2">
      <c r="A72" s="28"/>
      <c r="B72" s="147" t="s">
        <v>184</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47" t="s">
        <v>185</v>
      </c>
      <c r="C73" s="2">
        <v>0</v>
      </c>
      <c r="D73" s="3"/>
      <c r="E73" s="2">
        <v>192000000</v>
      </c>
      <c r="F73" s="4">
        <f t="shared" si="20"/>
        <v>192000000</v>
      </c>
      <c r="H73" s="7"/>
      <c r="I73" s="19"/>
      <c r="J73" s="19"/>
      <c r="K73" s="19"/>
      <c r="L73" s="19"/>
      <c r="M73" s="60"/>
    </row>
    <row r="74" spans="1:13" x14ac:dyDescent="0.2">
      <c r="A74" s="155"/>
      <c r="B74" s="144" t="s">
        <v>17</v>
      </c>
      <c r="C74" s="2">
        <f>SUM(C68:C73)</f>
        <v>0</v>
      </c>
      <c r="D74" s="2">
        <f t="shared" ref="D74:E74" si="23">SUM(D68:D73)</f>
        <v>0</v>
      </c>
      <c r="E74" s="2">
        <f t="shared" si="23"/>
        <v>1152000000</v>
      </c>
      <c r="F74" s="2">
        <f>SUM(F68:F73)</f>
        <v>1152000000</v>
      </c>
      <c r="H74" s="7"/>
      <c r="I74" s="19"/>
      <c r="J74" s="19"/>
      <c r="K74" s="19"/>
      <c r="L74" s="19"/>
      <c r="M74" s="60"/>
    </row>
    <row r="75" spans="1:13" x14ac:dyDescent="0.2">
      <c r="A75" s="155"/>
      <c r="H75" s="7"/>
      <c r="I75" s="19"/>
      <c r="J75" s="19"/>
      <c r="K75" s="19"/>
      <c r="L75" s="19"/>
      <c r="M75" s="60"/>
    </row>
    <row r="76" spans="1:13" x14ac:dyDescent="0.2">
      <c r="A76" s="155"/>
      <c r="B76" s="157"/>
      <c r="C76" s="11"/>
      <c r="D76" s="7"/>
      <c r="E76" s="7"/>
      <c r="F76" s="19"/>
      <c r="H76" s="7"/>
      <c r="I76" s="19"/>
      <c r="J76" s="19"/>
      <c r="K76" s="19"/>
      <c r="L76" s="19"/>
      <c r="M76" s="60"/>
    </row>
    <row r="77" spans="1:13" ht="22.5" customHeight="1" x14ac:dyDescent="0.2">
      <c r="A77" s="247">
        <v>5</v>
      </c>
      <c r="B77" s="267" t="s">
        <v>406</v>
      </c>
      <c r="C77" s="267"/>
      <c r="D77" s="267"/>
      <c r="E77" s="267"/>
      <c r="F77" s="267"/>
      <c r="H77" s="267" t="s">
        <v>22</v>
      </c>
      <c r="I77" s="267"/>
      <c r="J77" s="267"/>
      <c r="K77" s="267"/>
      <c r="L77" s="267"/>
      <c r="M77" s="267"/>
    </row>
    <row r="78" spans="1:13" x14ac:dyDescent="0.2">
      <c r="A78" s="247"/>
      <c r="B78" s="255" t="s">
        <v>18</v>
      </c>
      <c r="C78" s="256" t="s">
        <v>0</v>
      </c>
      <c r="D78" s="256"/>
      <c r="E78" s="256"/>
      <c r="F78" s="255" t="s">
        <v>4</v>
      </c>
      <c r="H78" s="12" t="s">
        <v>5</v>
      </c>
      <c r="I78" s="13" t="s">
        <v>10</v>
      </c>
      <c r="J78" s="13" t="s">
        <v>20</v>
      </c>
      <c r="K78" s="13" t="s">
        <v>21</v>
      </c>
      <c r="L78" s="14" t="s">
        <v>17</v>
      </c>
      <c r="M78" s="15" t="s">
        <v>19</v>
      </c>
    </row>
    <row r="79" spans="1:13" ht="12.75" customHeight="1" x14ac:dyDescent="0.2">
      <c r="A79" s="247"/>
      <c r="B79" s="255"/>
      <c r="C79" s="16" t="s">
        <v>1</v>
      </c>
      <c r="D79" s="16" t="s">
        <v>2</v>
      </c>
      <c r="E79" s="16" t="s">
        <v>3</v>
      </c>
      <c r="F79" s="255"/>
      <c r="H79" s="3" t="s">
        <v>6</v>
      </c>
      <c r="I79" s="4">
        <f>C80+C81</f>
        <v>330000000</v>
      </c>
      <c r="J79" s="3"/>
      <c r="K79" s="3"/>
      <c r="L79" s="4">
        <f>SUM(I79:K79)</f>
        <v>330000000</v>
      </c>
      <c r="M79" s="5">
        <f>(I79/$L$84)</f>
        <v>0.33333333333333331</v>
      </c>
    </row>
    <row r="80" spans="1:13" x14ac:dyDescent="0.2">
      <c r="A80" s="247"/>
      <c r="B80" s="1" t="s">
        <v>23</v>
      </c>
      <c r="C80" s="2">
        <v>30000000</v>
      </c>
      <c r="D80" s="3"/>
      <c r="E80" s="3"/>
      <c r="F80" s="4">
        <f>SUM(C80:E80)</f>
        <v>30000000</v>
      </c>
      <c r="H80" s="3" t="s">
        <v>7</v>
      </c>
      <c r="I80" s="3"/>
      <c r="J80" s="3"/>
      <c r="K80" s="3"/>
      <c r="L80" s="4"/>
      <c r="M80" s="5">
        <f t="shared" ref="M80:M84" si="24">(I80/$L$84)</f>
        <v>0</v>
      </c>
    </row>
    <row r="81" spans="1:13" x14ac:dyDescent="0.2">
      <c r="A81" s="247"/>
      <c r="B81" s="1" t="s">
        <v>24</v>
      </c>
      <c r="C81" s="2">
        <v>300000000</v>
      </c>
      <c r="D81" s="3"/>
      <c r="E81" s="3"/>
      <c r="F81" s="4">
        <f t="shared" ref="F81:F83" si="25">SUM(C81:E81)</f>
        <v>300000000</v>
      </c>
      <c r="H81" s="3" t="s">
        <v>8</v>
      </c>
      <c r="I81" s="2">
        <f>C82+C83</f>
        <v>660000000</v>
      </c>
      <c r="J81" s="3"/>
      <c r="K81" s="3"/>
      <c r="L81" s="4">
        <f t="shared" ref="L81" si="26">SUM(I81:K81)</f>
        <v>660000000</v>
      </c>
      <c r="M81" s="5">
        <f>(I81/$L$84)</f>
        <v>0.66666666666666663</v>
      </c>
    </row>
    <row r="82" spans="1:13" x14ac:dyDescent="0.2">
      <c r="A82" s="247"/>
      <c r="B82" s="1" t="s">
        <v>25</v>
      </c>
      <c r="C82" s="2">
        <v>300000000</v>
      </c>
      <c r="D82" s="3"/>
      <c r="E82" s="3"/>
      <c r="F82" s="4">
        <f t="shared" si="25"/>
        <v>300000000</v>
      </c>
      <c r="H82" s="3" t="s">
        <v>9</v>
      </c>
      <c r="I82" s="4"/>
      <c r="J82" s="3"/>
      <c r="K82" s="3"/>
      <c r="L82" s="4"/>
      <c r="M82" s="5">
        <f t="shared" si="24"/>
        <v>0</v>
      </c>
    </row>
    <row r="83" spans="1:13" x14ac:dyDescent="0.2">
      <c r="A83" s="247"/>
      <c r="B83" s="1" t="s">
        <v>26</v>
      </c>
      <c r="C83" s="2">
        <v>360000000</v>
      </c>
      <c r="D83" s="3"/>
      <c r="E83" s="3"/>
      <c r="F83" s="4">
        <f t="shared" si="25"/>
        <v>360000000</v>
      </c>
      <c r="H83" s="3" t="s">
        <v>30</v>
      </c>
      <c r="I83" s="3"/>
      <c r="J83" s="3"/>
      <c r="K83" s="3"/>
      <c r="L83" s="4"/>
      <c r="M83" s="5">
        <f t="shared" si="24"/>
        <v>0</v>
      </c>
    </row>
    <row r="84" spans="1:13" x14ac:dyDescent="0.2">
      <c r="A84" s="247"/>
      <c r="B84" s="3" t="s">
        <v>17</v>
      </c>
      <c r="C84" s="4">
        <f>SUM(C80:C83)</f>
        <v>990000000</v>
      </c>
      <c r="D84" s="4"/>
      <c r="E84" s="4"/>
      <c r="F84" s="4">
        <f t="shared" ref="F84" si="27">SUM(F80:F83)</f>
        <v>990000000</v>
      </c>
      <c r="H84" s="3" t="s">
        <v>17</v>
      </c>
      <c r="I84" s="4">
        <f>SUM(I79:I82)</f>
        <v>990000000</v>
      </c>
      <c r="J84" s="4"/>
      <c r="K84" s="4"/>
      <c r="L84" s="4">
        <f>SUM(L79:L82)</f>
        <v>990000000</v>
      </c>
      <c r="M84" s="5">
        <f t="shared" si="24"/>
        <v>1</v>
      </c>
    </row>
    <row r="85" spans="1:13" x14ac:dyDescent="0.2">
      <c r="A85" s="134"/>
      <c r="B85" s="7"/>
      <c r="C85" s="19"/>
      <c r="D85" s="19"/>
      <c r="E85" s="19"/>
      <c r="F85" s="19"/>
      <c r="H85" s="7"/>
      <c r="I85" s="19"/>
      <c r="J85" s="19"/>
      <c r="K85" s="19"/>
      <c r="L85" s="19"/>
      <c r="M85" s="42"/>
    </row>
    <row r="86" spans="1:13" x14ac:dyDescent="0.2">
      <c r="A86" s="134"/>
      <c r="B86" s="7"/>
      <c r="C86" s="19"/>
      <c r="D86" s="19"/>
      <c r="E86" s="19"/>
      <c r="F86" s="19"/>
      <c r="H86" s="7"/>
      <c r="I86" s="19"/>
      <c r="J86" s="19"/>
      <c r="K86" s="19"/>
      <c r="L86" s="19"/>
      <c r="M86" s="42"/>
    </row>
    <row r="87" spans="1:13" ht="22.5" customHeight="1" x14ac:dyDescent="0.2">
      <c r="A87" s="247">
        <v>6</v>
      </c>
      <c r="B87" s="258" t="s">
        <v>407</v>
      </c>
      <c r="C87" s="258"/>
      <c r="D87" s="258"/>
      <c r="E87" s="258"/>
      <c r="F87" s="258"/>
      <c r="H87" s="258" t="s">
        <v>11</v>
      </c>
      <c r="I87" s="258"/>
      <c r="J87" s="258"/>
      <c r="K87" s="258"/>
      <c r="L87" s="258"/>
      <c r="M87" s="258"/>
    </row>
    <row r="88" spans="1:13" x14ac:dyDescent="0.2">
      <c r="A88" s="247"/>
      <c r="B88" s="261" t="s">
        <v>18</v>
      </c>
      <c r="C88" s="263" t="s">
        <v>0</v>
      </c>
      <c r="D88" s="264"/>
      <c r="E88" s="265"/>
      <c r="F88" s="261" t="s">
        <v>4</v>
      </c>
      <c r="H88" s="12" t="s">
        <v>5</v>
      </c>
      <c r="I88" s="13" t="s">
        <v>10</v>
      </c>
      <c r="J88" s="13" t="s">
        <v>20</v>
      </c>
      <c r="K88" s="13" t="s">
        <v>21</v>
      </c>
      <c r="L88" s="14" t="s">
        <v>17</v>
      </c>
      <c r="M88" s="15" t="s">
        <v>19</v>
      </c>
    </row>
    <row r="89" spans="1:13" ht="12.75" customHeight="1" x14ac:dyDescent="0.2">
      <c r="A89" s="247"/>
      <c r="B89" s="262"/>
      <c r="C89" s="16" t="s">
        <v>1</v>
      </c>
      <c r="D89" s="16" t="s">
        <v>2</v>
      </c>
      <c r="E89" s="16" t="s">
        <v>3</v>
      </c>
      <c r="F89" s="262"/>
      <c r="H89" s="3" t="s">
        <v>6</v>
      </c>
      <c r="I89" s="4">
        <f>C95</f>
        <v>300000000</v>
      </c>
      <c r="J89" s="3"/>
      <c r="K89" s="3"/>
      <c r="L89" s="4">
        <f>SUM(I89:K89)</f>
        <v>300000000</v>
      </c>
      <c r="M89" s="5">
        <f>(I89/$L$89)</f>
        <v>1</v>
      </c>
    </row>
    <row r="90" spans="1:13" x14ac:dyDescent="0.2">
      <c r="A90" s="247"/>
      <c r="B90" s="1" t="s">
        <v>12</v>
      </c>
      <c r="C90" s="2">
        <v>30000000</v>
      </c>
      <c r="D90" s="3"/>
      <c r="E90" s="3"/>
      <c r="F90" s="4">
        <f>SUM(C90:E90)</f>
        <v>30000000</v>
      </c>
      <c r="H90" s="3" t="s">
        <v>7</v>
      </c>
      <c r="I90" s="3"/>
      <c r="J90" s="3"/>
      <c r="K90" s="3"/>
      <c r="L90" s="3"/>
      <c r="M90" s="5">
        <f>(I90/$L$89)</f>
        <v>0</v>
      </c>
    </row>
    <row r="91" spans="1:13" x14ac:dyDescent="0.2">
      <c r="A91" s="247"/>
      <c r="B91" s="1" t="s">
        <v>13</v>
      </c>
      <c r="C91" s="2">
        <v>60000000</v>
      </c>
      <c r="D91" s="3"/>
      <c r="E91" s="3"/>
      <c r="F91" s="4">
        <f t="shared" ref="F91:F94" si="28">SUM(C91:E91)</f>
        <v>60000000</v>
      </c>
      <c r="H91" s="3" t="s">
        <v>8</v>
      </c>
      <c r="I91" s="3"/>
      <c r="J91" s="3"/>
      <c r="K91" s="3"/>
      <c r="L91" s="3"/>
      <c r="M91" s="5">
        <f>(I91/$L$89)</f>
        <v>0</v>
      </c>
    </row>
    <row r="92" spans="1:13" x14ac:dyDescent="0.2">
      <c r="A92" s="247"/>
      <c r="B92" s="1" t="s">
        <v>14</v>
      </c>
      <c r="C92" s="2">
        <v>30000000</v>
      </c>
      <c r="D92" s="3"/>
      <c r="E92" s="3"/>
      <c r="F92" s="4">
        <f t="shared" si="28"/>
        <v>30000000</v>
      </c>
      <c r="H92" s="3" t="s">
        <v>9</v>
      </c>
      <c r="I92" s="3"/>
      <c r="J92" s="3"/>
      <c r="K92" s="3"/>
      <c r="L92" s="3"/>
      <c r="M92" s="5">
        <f>(I92/$L$89)</f>
        <v>0</v>
      </c>
    </row>
    <row r="93" spans="1:13" x14ac:dyDescent="0.2">
      <c r="A93" s="247"/>
      <c r="B93" s="1" t="s">
        <v>15</v>
      </c>
      <c r="C93" s="2">
        <v>150000000</v>
      </c>
      <c r="D93" s="3"/>
      <c r="E93" s="3"/>
      <c r="F93" s="4">
        <f t="shared" si="28"/>
        <v>150000000</v>
      </c>
      <c r="H93" s="3" t="s">
        <v>30</v>
      </c>
      <c r="I93" s="3"/>
      <c r="J93" s="3"/>
      <c r="K93" s="3"/>
      <c r="L93" s="3"/>
      <c r="M93" s="5">
        <f>(I93/$L$89)</f>
        <v>0</v>
      </c>
    </row>
    <row r="94" spans="1:13" x14ac:dyDescent="0.2">
      <c r="A94" s="247"/>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47"/>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60" t="s">
        <v>333</v>
      </c>
      <c r="I97" s="260"/>
      <c r="J97" s="260"/>
      <c r="K97" s="260"/>
      <c r="L97" s="260"/>
      <c r="M97" s="260"/>
    </row>
    <row r="98" spans="1:13" x14ac:dyDescent="0.2">
      <c r="A98" s="28"/>
      <c r="B98" s="260" t="s">
        <v>353</v>
      </c>
      <c r="C98" s="260"/>
      <c r="D98" s="260"/>
      <c r="E98" s="260"/>
      <c r="F98" s="260"/>
      <c r="H98" s="65" t="s">
        <v>5</v>
      </c>
      <c r="I98" s="64" t="s">
        <v>10</v>
      </c>
      <c r="J98" s="64" t="s">
        <v>20</v>
      </c>
      <c r="K98" s="64" t="s">
        <v>21</v>
      </c>
      <c r="L98" s="14" t="s">
        <v>17</v>
      </c>
      <c r="M98" s="15" t="s">
        <v>19</v>
      </c>
    </row>
    <row r="99" spans="1:13" x14ac:dyDescent="0.2">
      <c r="A99" s="28"/>
      <c r="B99" s="261" t="s">
        <v>182</v>
      </c>
      <c r="C99" s="263" t="s">
        <v>0</v>
      </c>
      <c r="D99" s="264"/>
      <c r="E99" s="265"/>
      <c r="F99" s="261" t="s">
        <v>4</v>
      </c>
      <c r="H99" s="3" t="s">
        <v>6</v>
      </c>
      <c r="I99" s="4">
        <f>C102</f>
        <v>0</v>
      </c>
      <c r="J99" s="3"/>
      <c r="K99" s="4">
        <f>E102</f>
        <v>480000000</v>
      </c>
      <c r="L99" s="4">
        <f>SUM(I99:K99)</f>
        <v>480000000</v>
      </c>
      <c r="M99" s="5">
        <f>(K99/$L$104)</f>
        <v>1</v>
      </c>
    </row>
    <row r="100" spans="1:13" x14ac:dyDescent="0.2">
      <c r="A100" s="28"/>
      <c r="B100" s="262"/>
      <c r="C100" s="16" t="s">
        <v>1</v>
      </c>
      <c r="D100" s="16" t="s">
        <v>2</v>
      </c>
      <c r="E100" s="16" t="s">
        <v>3</v>
      </c>
      <c r="F100" s="262"/>
      <c r="H100" s="3" t="s">
        <v>7</v>
      </c>
      <c r="I100" s="3"/>
      <c r="J100" s="3"/>
      <c r="K100" s="3"/>
      <c r="L100" s="3"/>
      <c r="M100" s="5">
        <f t="shared" ref="M100:M104" si="29">(K100/$L$104)</f>
        <v>0</v>
      </c>
    </row>
    <row r="101" spans="1:13" ht="21.75" customHeight="1" x14ac:dyDescent="0.2">
      <c r="A101" s="28"/>
      <c r="B101" s="8" t="s">
        <v>354</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47">
        <v>7</v>
      </c>
      <c r="B105" s="258" t="s">
        <v>408</v>
      </c>
      <c r="C105" s="258"/>
      <c r="D105" s="258"/>
      <c r="E105" s="258"/>
      <c r="F105" s="258"/>
      <c r="H105" s="258" t="s">
        <v>27</v>
      </c>
      <c r="I105" s="258"/>
      <c r="J105" s="258"/>
      <c r="K105" s="258"/>
      <c r="L105" s="258"/>
      <c r="M105" s="258"/>
    </row>
    <row r="106" spans="1:13" x14ac:dyDescent="0.2">
      <c r="A106" s="247"/>
      <c r="B106" s="255" t="s">
        <v>18</v>
      </c>
      <c r="C106" s="256" t="s">
        <v>0</v>
      </c>
      <c r="D106" s="256"/>
      <c r="E106" s="256"/>
      <c r="F106" s="255" t="s">
        <v>4</v>
      </c>
      <c r="H106" s="12" t="s">
        <v>5</v>
      </c>
      <c r="I106" s="13" t="s">
        <v>10</v>
      </c>
      <c r="J106" s="13" t="s">
        <v>20</v>
      </c>
      <c r="K106" s="13" t="s">
        <v>21</v>
      </c>
      <c r="L106" s="14" t="s">
        <v>17</v>
      </c>
      <c r="M106" s="15" t="s">
        <v>19</v>
      </c>
    </row>
    <row r="107" spans="1:13" ht="12.75" customHeight="1" x14ac:dyDescent="0.2">
      <c r="A107" s="247"/>
      <c r="B107" s="255"/>
      <c r="C107" s="16" t="s">
        <v>1</v>
      </c>
      <c r="D107" s="16" t="s">
        <v>2</v>
      </c>
      <c r="E107" s="16" t="s">
        <v>3</v>
      </c>
      <c r="F107" s="255"/>
      <c r="H107" s="3" t="s">
        <v>6</v>
      </c>
      <c r="I107" s="4">
        <f>C112</f>
        <v>460000000</v>
      </c>
      <c r="J107" s="3"/>
      <c r="K107" s="3"/>
      <c r="L107" s="4">
        <f>SUM(I107:K107)</f>
        <v>460000000</v>
      </c>
      <c r="M107" s="5">
        <f>(I107/$L$112)</f>
        <v>1</v>
      </c>
    </row>
    <row r="108" spans="1:13" x14ac:dyDescent="0.2">
      <c r="A108" s="247"/>
      <c r="B108" s="1" t="s">
        <v>31</v>
      </c>
      <c r="C108" s="2">
        <v>10000000</v>
      </c>
      <c r="D108" s="3"/>
      <c r="E108" s="3"/>
      <c r="F108" s="4">
        <f>SUM(C108:E108)</f>
        <v>10000000</v>
      </c>
      <c r="H108" s="3" t="s">
        <v>7</v>
      </c>
      <c r="I108" s="3"/>
      <c r="J108" s="3"/>
      <c r="K108" s="3"/>
      <c r="L108" s="3"/>
      <c r="M108" s="5">
        <f t="shared" ref="M108:M111" si="32">(I108/$L$112)</f>
        <v>0</v>
      </c>
    </row>
    <row r="109" spans="1:13" x14ac:dyDescent="0.2">
      <c r="A109" s="247"/>
      <c r="B109" s="1" t="s">
        <v>28</v>
      </c>
      <c r="C109" s="2">
        <v>200000000</v>
      </c>
      <c r="D109" s="3"/>
      <c r="E109" s="3"/>
      <c r="F109" s="4">
        <f t="shared" ref="F109:F111" si="33">SUM(C109:E109)</f>
        <v>200000000</v>
      </c>
      <c r="H109" s="3" t="s">
        <v>8</v>
      </c>
      <c r="I109" s="3"/>
      <c r="J109" s="3"/>
      <c r="K109" s="3"/>
      <c r="L109" s="3"/>
      <c r="M109" s="5">
        <f t="shared" si="32"/>
        <v>0</v>
      </c>
    </row>
    <row r="110" spans="1:13" x14ac:dyDescent="0.2">
      <c r="A110" s="247"/>
      <c r="B110" s="1" t="s">
        <v>32</v>
      </c>
      <c r="C110" s="2">
        <v>200000000</v>
      </c>
      <c r="D110" s="3"/>
      <c r="E110" s="3"/>
      <c r="F110" s="4">
        <f t="shared" si="33"/>
        <v>200000000</v>
      </c>
      <c r="H110" s="3" t="s">
        <v>9</v>
      </c>
      <c r="I110" s="3"/>
      <c r="J110" s="3"/>
      <c r="K110" s="3"/>
      <c r="L110" s="3"/>
      <c r="M110" s="5">
        <f t="shared" si="32"/>
        <v>0</v>
      </c>
    </row>
    <row r="111" spans="1:13" x14ac:dyDescent="0.2">
      <c r="A111" s="247"/>
      <c r="B111" s="1" t="s">
        <v>29</v>
      </c>
      <c r="C111" s="2">
        <v>50000000</v>
      </c>
      <c r="D111" s="3"/>
      <c r="E111" s="3"/>
      <c r="F111" s="4">
        <f t="shared" si="33"/>
        <v>50000000</v>
      </c>
      <c r="H111" s="3" t="s">
        <v>30</v>
      </c>
      <c r="I111" s="3"/>
      <c r="J111" s="3"/>
      <c r="K111" s="3"/>
      <c r="L111" s="3"/>
      <c r="M111" s="5">
        <f t="shared" si="32"/>
        <v>0</v>
      </c>
    </row>
    <row r="112" spans="1:13" x14ac:dyDescent="0.2">
      <c r="A112" s="247"/>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6"/>
      <c r="B113" s="7"/>
      <c r="C113" s="19"/>
      <c r="D113" s="19"/>
      <c r="E113" s="19"/>
      <c r="F113" s="19"/>
      <c r="H113" s="7"/>
      <c r="I113" s="19"/>
      <c r="J113" s="19"/>
      <c r="K113" s="19"/>
      <c r="L113" s="19"/>
      <c r="M113" s="42"/>
    </row>
    <row r="114" spans="1:13" x14ac:dyDescent="0.2">
      <c r="A114" s="76"/>
      <c r="B114" s="7"/>
      <c r="C114" s="19"/>
      <c r="D114" s="19"/>
      <c r="E114" s="19"/>
      <c r="F114" s="19"/>
      <c r="H114" s="7"/>
      <c r="I114" s="19"/>
      <c r="J114" s="19"/>
      <c r="K114" s="19"/>
      <c r="L114" s="19"/>
      <c r="M114" s="42"/>
    </row>
    <row r="115" spans="1:13" s="139" customFormat="1" x14ac:dyDescent="0.2">
      <c r="A115" s="137"/>
      <c r="B115" s="138"/>
      <c r="C115" s="41"/>
      <c r="D115" s="41"/>
      <c r="E115" s="41"/>
      <c r="F115" s="41"/>
      <c r="H115" s="280" t="s">
        <v>405</v>
      </c>
      <c r="I115" s="281"/>
      <c r="J115" s="281"/>
      <c r="K115" s="281"/>
      <c r="L115" s="281"/>
      <c r="M115" s="282"/>
    </row>
    <row r="116" spans="1:13" s="139" customFormat="1" x14ac:dyDescent="0.2">
      <c r="A116" s="137" t="s">
        <v>251</v>
      </c>
      <c r="B116" s="279" t="s">
        <v>405</v>
      </c>
      <c r="C116" s="279"/>
      <c r="D116" s="279"/>
      <c r="E116" s="279"/>
      <c r="F116" s="279"/>
      <c r="H116" s="140" t="s">
        <v>5</v>
      </c>
      <c r="I116" s="141" t="s">
        <v>10</v>
      </c>
      <c r="J116" s="141" t="s">
        <v>20</v>
      </c>
      <c r="K116" s="141" t="s">
        <v>21</v>
      </c>
      <c r="L116" s="142" t="s">
        <v>17</v>
      </c>
      <c r="M116" s="143" t="s">
        <v>19</v>
      </c>
    </row>
    <row r="117" spans="1:13" s="139" customFormat="1" x14ac:dyDescent="0.2">
      <c r="A117" s="137"/>
      <c r="B117" s="249" t="s">
        <v>182</v>
      </c>
      <c r="C117" s="251" t="s">
        <v>0</v>
      </c>
      <c r="D117" s="252"/>
      <c r="E117" s="253"/>
      <c r="F117" s="249" t="s">
        <v>4</v>
      </c>
      <c r="H117" s="144" t="s">
        <v>6</v>
      </c>
      <c r="J117" s="144"/>
      <c r="K117" s="23">
        <f>F120</f>
        <v>1158868700</v>
      </c>
      <c r="L117" s="23">
        <f>SUM(J117:K117)</f>
        <v>1158868700</v>
      </c>
      <c r="M117" s="145">
        <f>(K117/$L$122)</f>
        <v>1</v>
      </c>
    </row>
    <row r="118" spans="1:13" s="139" customFormat="1" x14ac:dyDescent="0.2">
      <c r="A118" s="137"/>
      <c r="B118" s="250"/>
      <c r="C118" s="146" t="s">
        <v>1</v>
      </c>
      <c r="D118" s="146" t="s">
        <v>2</v>
      </c>
      <c r="E118" s="146" t="s">
        <v>3</v>
      </c>
      <c r="F118" s="250"/>
      <c r="H118" s="144" t="s">
        <v>7</v>
      </c>
      <c r="I118" s="144"/>
      <c r="J118" s="144"/>
      <c r="K118" s="144"/>
      <c r="L118" s="144"/>
      <c r="M118" s="145">
        <f t="shared" ref="M118:M122" si="35">(K118/$L$122)</f>
        <v>0</v>
      </c>
    </row>
    <row r="119" spans="1:13" s="139" customFormat="1" ht="22.5" x14ac:dyDescent="0.2">
      <c r="A119" s="137"/>
      <c r="B119" s="147" t="s">
        <v>199</v>
      </c>
      <c r="C119" s="139">
        <v>0</v>
      </c>
      <c r="D119" s="144"/>
      <c r="E119" s="22">
        <v>1158868700</v>
      </c>
      <c r="F119" s="23">
        <f>SUM(D119:E119)</f>
        <v>1158868700</v>
      </c>
      <c r="H119" s="144" t="s">
        <v>8</v>
      </c>
      <c r="I119" s="144"/>
      <c r="J119" s="144"/>
      <c r="K119" s="144"/>
      <c r="L119" s="144"/>
      <c r="M119" s="145">
        <f t="shared" si="35"/>
        <v>0</v>
      </c>
    </row>
    <row r="120" spans="1:13" s="139" customFormat="1" ht="11.25" customHeight="1" x14ac:dyDescent="0.2">
      <c r="A120" s="137"/>
      <c r="B120" s="144" t="s">
        <v>17</v>
      </c>
      <c r="C120" s="22">
        <f>SUM(C119)</f>
        <v>0</v>
      </c>
      <c r="D120" s="22">
        <f t="shared" ref="D120:F120" si="36">SUM(D119)</f>
        <v>0</v>
      </c>
      <c r="E120" s="22">
        <f t="shared" si="36"/>
        <v>1158868700</v>
      </c>
      <c r="F120" s="22">
        <f t="shared" si="36"/>
        <v>1158868700</v>
      </c>
      <c r="H120" s="144" t="s">
        <v>9</v>
      </c>
      <c r="I120" s="144"/>
      <c r="J120" s="144"/>
      <c r="K120" s="144"/>
      <c r="L120" s="144"/>
      <c r="M120" s="145">
        <f t="shared" si="35"/>
        <v>0</v>
      </c>
    </row>
    <row r="121" spans="1:13" s="139" customFormat="1" x14ac:dyDescent="0.2">
      <c r="B121" s="148"/>
      <c r="C121" s="148"/>
      <c r="D121" s="138"/>
      <c r="E121" s="138"/>
      <c r="F121" s="138"/>
      <c r="H121" s="144" t="s">
        <v>30</v>
      </c>
      <c r="I121" s="144"/>
      <c r="J121" s="144"/>
      <c r="K121" s="144"/>
      <c r="L121" s="144"/>
      <c r="M121" s="145">
        <f t="shared" si="35"/>
        <v>0</v>
      </c>
    </row>
    <row r="122" spans="1:13" s="139" customFormat="1" x14ac:dyDescent="0.2">
      <c r="A122" s="137"/>
      <c r="B122" s="138"/>
      <c r="C122" s="41"/>
      <c r="D122" s="41"/>
      <c r="E122" s="41"/>
      <c r="F122" s="41"/>
      <c r="H122" s="144" t="s">
        <v>17</v>
      </c>
      <c r="I122" s="23">
        <f>SUM(I117:I121)</f>
        <v>0</v>
      </c>
      <c r="J122" s="23">
        <f t="shared" ref="J122:L122" si="37">SUM(J117:J121)</f>
        <v>0</v>
      </c>
      <c r="K122" s="23">
        <f t="shared" si="37"/>
        <v>1158868700</v>
      </c>
      <c r="L122" s="23">
        <f t="shared" si="37"/>
        <v>1158868700</v>
      </c>
      <c r="M122" s="145">
        <f t="shared" si="35"/>
        <v>1</v>
      </c>
    </row>
    <row r="123" spans="1:13" s="139" customFormat="1" x14ac:dyDescent="0.2">
      <c r="A123" s="137"/>
      <c r="B123" s="138"/>
      <c r="C123" s="41"/>
      <c r="D123" s="41"/>
      <c r="E123" s="41"/>
      <c r="F123" s="41"/>
    </row>
    <row r="124" spans="1:13" x14ac:dyDescent="0.2">
      <c r="A124" s="76"/>
      <c r="B124" s="7"/>
      <c r="C124" s="19"/>
      <c r="D124" s="19"/>
      <c r="E124" s="19"/>
      <c r="F124" s="19"/>
    </row>
    <row r="125" spans="1:13" ht="23.25" customHeight="1" x14ac:dyDescent="0.2">
      <c r="A125" s="247">
        <v>8</v>
      </c>
      <c r="B125" s="258" t="s">
        <v>412</v>
      </c>
      <c r="C125" s="258"/>
      <c r="D125" s="258"/>
      <c r="E125" s="258"/>
      <c r="F125" s="258"/>
      <c r="H125" s="258" t="s">
        <v>112</v>
      </c>
      <c r="I125" s="258"/>
      <c r="J125" s="258"/>
      <c r="K125" s="258"/>
      <c r="L125" s="258"/>
      <c r="M125" s="258"/>
    </row>
    <row r="126" spans="1:13" x14ac:dyDescent="0.2">
      <c r="A126" s="247"/>
      <c r="B126" s="255" t="s">
        <v>18</v>
      </c>
      <c r="C126" s="256" t="s">
        <v>0</v>
      </c>
      <c r="D126" s="256"/>
      <c r="E126" s="256"/>
      <c r="F126" s="255" t="s">
        <v>4</v>
      </c>
      <c r="H126" s="12" t="s">
        <v>5</v>
      </c>
      <c r="I126" s="13" t="s">
        <v>10</v>
      </c>
      <c r="J126" s="13" t="s">
        <v>20</v>
      </c>
      <c r="K126" s="13" t="s">
        <v>21</v>
      </c>
      <c r="L126" s="14" t="s">
        <v>17</v>
      </c>
      <c r="M126" s="15" t="s">
        <v>19</v>
      </c>
    </row>
    <row r="127" spans="1:13" x14ac:dyDescent="0.2">
      <c r="A127" s="247"/>
      <c r="B127" s="255"/>
      <c r="C127" s="16" t="s">
        <v>1</v>
      </c>
      <c r="D127" s="16" t="s">
        <v>2</v>
      </c>
      <c r="E127" s="16" t="s">
        <v>3</v>
      </c>
      <c r="F127" s="255"/>
      <c r="H127" s="3" t="s">
        <v>6</v>
      </c>
      <c r="I127" s="4">
        <f>C128+C129+C130+C131</f>
        <v>530000000</v>
      </c>
      <c r="J127" s="4">
        <v>400000000</v>
      </c>
      <c r="K127" s="3"/>
      <c r="L127" s="4">
        <f>SUM(I127:K127)</f>
        <v>930000000</v>
      </c>
      <c r="M127" s="24">
        <f t="shared" ref="M127:M132" si="38">(L127/$L$132)</f>
        <v>0.93</v>
      </c>
    </row>
    <row r="128" spans="1:13" x14ac:dyDescent="0.2">
      <c r="A128" s="247"/>
      <c r="B128" s="8" t="s">
        <v>113</v>
      </c>
      <c r="C128" s="22">
        <v>300000000</v>
      </c>
      <c r="D128" s="3"/>
      <c r="E128" s="3"/>
      <c r="F128" s="2">
        <f>SUM(C128:E128)</f>
        <v>300000000</v>
      </c>
      <c r="H128" s="3" t="s">
        <v>7</v>
      </c>
      <c r="I128" s="3"/>
      <c r="J128" s="3"/>
      <c r="K128" s="3"/>
      <c r="L128" s="4"/>
      <c r="M128" s="24">
        <f t="shared" si="38"/>
        <v>0</v>
      </c>
    </row>
    <row r="129" spans="1:13" x14ac:dyDescent="0.2">
      <c r="A129" s="247"/>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47"/>
      <c r="B130" s="8" t="s">
        <v>115</v>
      </c>
      <c r="C130" s="22">
        <v>100000000</v>
      </c>
      <c r="D130" s="2"/>
      <c r="E130" s="3"/>
      <c r="F130" s="2">
        <f t="shared" si="39"/>
        <v>100000000</v>
      </c>
      <c r="H130" s="3" t="s">
        <v>9</v>
      </c>
      <c r="I130" s="4"/>
      <c r="J130" s="2"/>
      <c r="K130" s="3"/>
      <c r="L130" s="4"/>
      <c r="M130" s="24">
        <f t="shared" si="38"/>
        <v>0</v>
      </c>
    </row>
    <row r="131" spans="1:13" x14ac:dyDescent="0.2">
      <c r="A131" s="247"/>
      <c r="B131" s="8" t="s">
        <v>116</v>
      </c>
      <c r="C131" s="22">
        <v>30000000</v>
      </c>
      <c r="D131" s="2"/>
      <c r="E131" s="3"/>
      <c r="F131" s="2">
        <f t="shared" si="39"/>
        <v>30000000</v>
      </c>
      <c r="H131" s="3" t="s">
        <v>30</v>
      </c>
      <c r="I131" s="3"/>
      <c r="J131" s="3"/>
      <c r="K131" s="3"/>
      <c r="L131" s="4"/>
      <c r="M131" s="24">
        <f t="shared" si="38"/>
        <v>0</v>
      </c>
    </row>
    <row r="132" spans="1:13" x14ac:dyDescent="0.2">
      <c r="A132" s="247"/>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47"/>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47">
        <v>9</v>
      </c>
      <c r="B136" s="258" t="s">
        <v>413</v>
      </c>
      <c r="C136" s="258"/>
      <c r="D136" s="258"/>
      <c r="E136" s="258"/>
      <c r="F136" s="258"/>
      <c r="H136" s="258" t="s">
        <v>137</v>
      </c>
      <c r="I136" s="258"/>
      <c r="J136" s="258"/>
      <c r="K136" s="258"/>
      <c r="L136" s="258"/>
      <c r="M136" s="258"/>
    </row>
    <row r="137" spans="1:13" x14ac:dyDescent="0.2">
      <c r="A137" s="247"/>
      <c r="B137" s="255" t="s">
        <v>18</v>
      </c>
      <c r="C137" s="256" t="s">
        <v>0</v>
      </c>
      <c r="D137" s="256"/>
      <c r="E137" s="256"/>
      <c r="F137" s="255" t="s">
        <v>4</v>
      </c>
      <c r="H137" s="18" t="s">
        <v>5</v>
      </c>
      <c r="I137" s="17" t="s">
        <v>10</v>
      </c>
      <c r="J137" s="17" t="s">
        <v>20</v>
      </c>
      <c r="K137" s="17" t="s">
        <v>21</v>
      </c>
      <c r="L137" s="14" t="s">
        <v>17</v>
      </c>
      <c r="M137" s="15" t="s">
        <v>19</v>
      </c>
    </row>
    <row r="138" spans="1:13" x14ac:dyDescent="0.2">
      <c r="A138" s="247"/>
      <c r="B138" s="255"/>
      <c r="C138" s="16" t="s">
        <v>1</v>
      </c>
      <c r="D138" s="16" t="s">
        <v>2</v>
      </c>
      <c r="E138" s="16" t="s">
        <v>3</v>
      </c>
      <c r="F138" s="255"/>
      <c r="H138" s="3" t="s">
        <v>6</v>
      </c>
      <c r="I138" s="4"/>
      <c r="J138" s="2">
        <v>1500000000</v>
      </c>
      <c r="K138" s="2"/>
      <c r="L138" s="2">
        <f>SUM(I138:K138)</f>
        <v>1500000000</v>
      </c>
      <c r="M138" s="24">
        <f t="shared" ref="M138:M143" si="43">(L138/$L$143)</f>
        <v>0.53956834532374098</v>
      </c>
    </row>
    <row r="139" spans="1:13" x14ac:dyDescent="0.2">
      <c r="A139" s="247"/>
      <c r="B139" s="8" t="s">
        <v>128</v>
      </c>
      <c r="C139" s="22">
        <v>300000000</v>
      </c>
      <c r="D139" s="3"/>
      <c r="E139" s="3"/>
      <c r="F139" s="2">
        <f>SUM(C139:E139)</f>
        <v>300000000</v>
      </c>
      <c r="H139" s="3" t="s">
        <v>7</v>
      </c>
      <c r="I139" s="4">
        <v>0</v>
      </c>
      <c r="J139" s="2"/>
      <c r="K139" s="2"/>
      <c r="L139" s="2"/>
      <c r="M139" s="24">
        <f t="shared" si="43"/>
        <v>0</v>
      </c>
    </row>
    <row r="140" spans="1:13" ht="22.5" x14ac:dyDescent="0.2">
      <c r="A140" s="247"/>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47"/>
      <c r="B141" s="8" t="s">
        <v>134</v>
      </c>
      <c r="C141" s="22">
        <v>100000000</v>
      </c>
      <c r="D141" s="3"/>
      <c r="E141" s="3"/>
      <c r="F141" s="2">
        <f>SUM(C141:E141)</f>
        <v>100000000</v>
      </c>
      <c r="H141" s="3" t="s">
        <v>9</v>
      </c>
      <c r="I141" s="4"/>
      <c r="J141" s="2"/>
      <c r="K141" s="2"/>
      <c r="L141" s="2"/>
      <c r="M141" s="24">
        <f t="shared" si="43"/>
        <v>0</v>
      </c>
    </row>
    <row r="142" spans="1:13" x14ac:dyDescent="0.2">
      <c r="A142" s="247"/>
      <c r="B142" s="8" t="s">
        <v>135</v>
      </c>
      <c r="C142" s="22">
        <v>0</v>
      </c>
      <c r="D142" s="2">
        <v>1500000000</v>
      </c>
      <c r="E142" s="3"/>
      <c r="F142" s="2">
        <f>SUM(C142:E142)</f>
        <v>1500000000</v>
      </c>
      <c r="H142" s="3" t="s">
        <v>30</v>
      </c>
      <c r="I142" s="3"/>
      <c r="J142" s="2"/>
      <c r="K142" s="2"/>
      <c r="L142" s="2"/>
      <c r="M142" s="24">
        <f t="shared" si="43"/>
        <v>0</v>
      </c>
    </row>
    <row r="143" spans="1:13" x14ac:dyDescent="0.2">
      <c r="A143" s="247"/>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47"/>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47">
        <v>10</v>
      </c>
      <c r="B147" s="258" t="s">
        <v>414</v>
      </c>
      <c r="C147" s="258"/>
      <c r="D147" s="258"/>
      <c r="E147" s="258"/>
      <c r="F147" s="258"/>
      <c r="H147" s="258" t="s">
        <v>38</v>
      </c>
      <c r="I147" s="258"/>
      <c r="J147" s="258"/>
      <c r="K147" s="258"/>
      <c r="L147" s="258"/>
      <c r="M147" s="258"/>
    </row>
    <row r="148" spans="1:13" x14ac:dyDescent="0.2">
      <c r="A148" s="247"/>
      <c r="B148" s="255" t="s">
        <v>18</v>
      </c>
      <c r="C148" s="256" t="s">
        <v>0</v>
      </c>
      <c r="D148" s="256"/>
      <c r="E148" s="256"/>
      <c r="F148" s="255" t="s">
        <v>4</v>
      </c>
      <c r="H148" s="12" t="s">
        <v>5</v>
      </c>
      <c r="I148" s="13" t="s">
        <v>10</v>
      </c>
      <c r="J148" s="13" t="s">
        <v>20</v>
      </c>
      <c r="K148" s="13" t="s">
        <v>21</v>
      </c>
      <c r="L148" s="14" t="s">
        <v>17</v>
      </c>
      <c r="M148" s="15" t="s">
        <v>19</v>
      </c>
    </row>
    <row r="149" spans="1:13" ht="12.75" customHeight="1" x14ac:dyDescent="0.2">
      <c r="A149" s="247"/>
      <c r="B149" s="255"/>
      <c r="C149" s="16" t="s">
        <v>1</v>
      </c>
      <c r="D149" s="16" t="s">
        <v>2</v>
      </c>
      <c r="E149" s="16" t="s">
        <v>3</v>
      </c>
      <c r="F149" s="255"/>
      <c r="H149" s="3" t="s">
        <v>6</v>
      </c>
      <c r="I149" s="4">
        <f>C150</f>
        <v>100000000</v>
      </c>
      <c r="J149" s="4">
        <f>SUM(D151:D155)</f>
        <v>176221000</v>
      </c>
      <c r="K149" s="3"/>
      <c r="L149" s="4">
        <f>SUM(I149:K149)</f>
        <v>276221000</v>
      </c>
      <c r="M149" s="5">
        <f t="shared" ref="M149:M154" si="45">(L149/$L$154)</f>
        <v>1</v>
      </c>
    </row>
    <row r="150" spans="1:13" ht="22.5" x14ac:dyDescent="0.2">
      <c r="A150" s="247"/>
      <c r="B150" s="8" t="s">
        <v>39</v>
      </c>
      <c r="C150" s="2">
        <v>100000000</v>
      </c>
      <c r="D150" s="2"/>
      <c r="E150" s="2"/>
      <c r="F150" s="2">
        <f>SUM(C150:E150)</f>
        <v>100000000</v>
      </c>
      <c r="H150" s="3" t="s">
        <v>7</v>
      </c>
      <c r="I150" s="3"/>
      <c r="J150" s="3"/>
      <c r="K150" s="3"/>
      <c r="L150" s="4"/>
      <c r="M150" s="5">
        <f t="shared" si="45"/>
        <v>0</v>
      </c>
    </row>
    <row r="151" spans="1:13" ht="22.5" x14ac:dyDescent="0.2">
      <c r="A151" s="247"/>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47"/>
      <c r="B152" s="8" t="s">
        <v>41</v>
      </c>
      <c r="C152" s="2">
        <v>0</v>
      </c>
      <c r="D152" s="2">
        <v>60000000</v>
      </c>
      <c r="E152" s="2"/>
      <c r="F152" s="2">
        <f t="shared" si="46"/>
        <v>60000000</v>
      </c>
      <c r="H152" s="3" t="s">
        <v>9</v>
      </c>
      <c r="I152" s="3"/>
      <c r="J152" s="3"/>
      <c r="K152" s="3"/>
      <c r="L152" s="4"/>
      <c r="M152" s="5">
        <f t="shared" si="45"/>
        <v>0</v>
      </c>
    </row>
    <row r="153" spans="1:13" ht="22.5" x14ac:dyDescent="0.2">
      <c r="A153" s="247"/>
      <c r="B153" s="8" t="s">
        <v>42</v>
      </c>
      <c r="C153" s="2">
        <v>0</v>
      </c>
      <c r="D153" s="2">
        <v>10000000</v>
      </c>
      <c r="E153" s="2"/>
      <c r="F153" s="2">
        <f t="shared" si="46"/>
        <v>10000000</v>
      </c>
      <c r="H153" s="3" t="s">
        <v>30</v>
      </c>
      <c r="I153" s="3"/>
      <c r="J153" s="3"/>
      <c r="K153" s="3"/>
      <c r="L153" s="4"/>
      <c r="M153" s="5">
        <f t="shared" si="45"/>
        <v>0</v>
      </c>
    </row>
    <row r="154" spans="1:13" ht="22.5" x14ac:dyDescent="0.2">
      <c r="A154" s="247"/>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47"/>
      <c r="B155" s="9" t="s">
        <v>44</v>
      </c>
      <c r="C155" s="2">
        <v>0</v>
      </c>
      <c r="D155" s="2">
        <v>6110000</v>
      </c>
      <c r="E155" s="2"/>
      <c r="F155" s="2">
        <f t="shared" si="46"/>
        <v>6110000</v>
      </c>
    </row>
    <row r="156" spans="1:13" x14ac:dyDescent="0.2">
      <c r="A156" s="247"/>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74">
        <v>11</v>
      </c>
      <c r="B159" s="258" t="s">
        <v>415</v>
      </c>
      <c r="C159" s="258"/>
      <c r="D159" s="258"/>
      <c r="E159" s="258"/>
      <c r="F159" s="258"/>
      <c r="H159" s="258" t="s">
        <v>45</v>
      </c>
      <c r="I159" s="258"/>
      <c r="J159" s="258"/>
      <c r="K159" s="258"/>
      <c r="L159" s="258"/>
      <c r="M159" s="258"/>
    </row>
    <row r="160" spans="1:13" x14ac:dyDescent="0.2">
      <c r="A160" s="274"/>
      <c r="B160" s="255" t="s">
        <v>18</v>
      </c>
      <c r="C160" s="256" t="s">
        <v>0</v>
      </c>
      <c r="D160" s="256"/>
      <c r="E160" s="256"/>
      <c r="F160" s="255" t="s">
        <v>4</v>
      </c>
      <c r="H160" s="53" t="s">
        <v>5</v>
      </c>
      <c r="I160" s="52" t="s">
        <v>10</v>
      </c>
      <c r="J160" s="52" t="s">
        <v>20</v>
      </c>
      <c r="K160" s="52" t="s">
        <v>21</v>
      </c>
      <c r="L160" s="14" t="s">
        <v>17</v>
      </c>
      <c r="M160" s="15" t="s">
        <v>19</v>
      </c>
    </row>
    <row r="161" spans="1:13" ht="12.75" customHeight="1" x14ac:dyDescent="0.2">
      <c r="A161" s="274"/>
      <c r="B161" s="255"/>
      <c r="C161" s="16" t="s">
        <v>1</v>
      </c>
      <c r="D161" s="16" t="s">
        <v>2</v>
      </c>
      <c r="E161" s="16" t="s">
        <v>3</v>
      </c>
      <c r="F161" s="255"/>
      <c r="H161" s="3" t="s">
        <v>6</v>
      </c>
      <c r="I161" s="4">
        <f>C162</f>
        <v>851851000</v>
      </c>
      <c r="J161" s="4"/>
      <c r="K161" s="3"/>
      <c r="L161" s="4">
        <f>SUM(I161:K161)</f>
        <v>851851000</v>
      </c>
      <c r="M161" s="5">
        <f t="shared" ref="M161:M166" si="48">(L161/$L$166)</f>
        <v>1</v>
      </c>
    </row>
    <row r="162" spans="1:13" x14ac:dyDescent="0.2">
      <c r="A162" s="274"/>
      <c r="B162" s="1" t="s">
        <v>46</v>
      </c>
      <c r="C162" s="2">
        <v>851851000</v>
      </c>
      <c r="D162" s="2"/>
      <c r="E162" s="2"/>
      <c r="F162" s="2">
        <f>SUM(C162:E162)</f>
        <v>851851000</v>
      </c>
      <c r="H162" s="3" t="s">
        <v>7</v>
      </c>
      <c r="I162" s="3"/>
      <c r="J162" s="3"/>
      <c r="K162" s="3"/>
      <c r="L162" s="4"/>
      <c r="M162" s="5">
        <f t="shared" si="48"/>
        <v>0</v>
      </c>
    </row>
    <row r="163" spans="1:13" x14ac:dyDescent="0.2">
      <c r="A163" s="274"/>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83" t="s">
        <v>334</v>
      </c>
      <c r="C168" s="284"/>
      <c r="D168" s="284"/>
      <c r="E168" s="284"/>
      <c r="F168" s="285"/>
      <c r="H168" s="260" t="s">
        <v>334</v>
      </c>
      <c r="I168" s="260"/>
      <c r="J168" s="260"/>
      <c r="K168" s="260"/>
      <c r="L168" s="260"/>
      <c r="M168" s="260"/>
    </row>
    <row r="169" spans="1:13" ht="22.5" x14ac:dyDescent="0.2">
      <c r="B169" s="54" t="s">
        <v>182</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193</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47">
        <v>12</v>
      </c>
      <c r="B177" s="258" t="s">
        <v>416</v>
      </c>
      <c r="C177" s="258"/>
      <c r="D177" s="258"/>
      <c r="E177" s="258"/>
      <c r="F177" s="258"/>
      <c r="H177" s="258" t="s">
        <v>118</v>
      </c>
      <c r="I177" s="258"/>
      <c r="J177" s="258"/>
      <c r="K177" s="258"/>
      <c r="L177" s="258"/>
      <c r="M177" s="258"/>
    </row>
    <row r="178" spans="1:13" x14ac:dyDescent="0.2">
      <c r="A178" s="247"/>
      <c r="B178" s="255" t="s">
        <v>18</v>
      </c>
      <c r="C178" s="256" t="s">
        <v>0</v>
      </c>
      <c r="D178" s="256"/>
      <c r="E178" s="256"/>
      <c r="F178" s="255" t="s">
        <v>4</v>
      </c>
      <c r="H178" s="12" t="s">
        <v>5</v>
      </c>
      <c r="I178" s="13" t="s">
        <v>10</v>
      </c>
      <c r="J178" s="13" t="s">
        <v>20</v>
      </c>
      <c r="K178" s="13" t="s">
        <v>21</v>
      </c>
      <c r="L178" s="14" t="s">
        <v>17</v>
      </c>
      <c r="M178" s="15" t="s">
        <v>19</v>
      </c>
    </row>
    <row r="179" spans="1:13" x14ac:dyDescent="0.2">
      <c r="A179" s="247"/>
      <c r="B179" s="255"/>
      <c r="C179" s="16" t="s">
        <v>1</v>
      </c>
      <c r="D179" s="16" t="s">
        <v>2</v>
      </c>
      <c r="E179" s="16" t="s">
        <v>3</v>
      </c>
      <c r="F179" s="255"/>
      <c r="H179" s="3" t="s">
        <v>6</v>
      </c>
      <c r="I179" s="4">
        <v>1000000000</v>
      </c>
      <c r="J179" s="2">
        <v>2800000000</v>
      </c>
      <c r="K179" s="2"/>
      <c r="L179" s="2">
        <f>SUM(I179:K179)</f>
        <v>3800000000</v>
      </c>
      <c r="M179" s="24">
        <f>(L179/$L$184)</f>
        <v>0.19</v>
      </c>
    </row>
    <row r="180" spans="1:13" ht="22.5" x14ac:dyDescent="0.2">
      <c r="A180" s="247"/>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47"/>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47"/>
      <c r="B182" s="8" t="s">
        <v>121</v>
      </c>
      <c r="C182" s="22">
        <v>500000000</v>
      </c>
      <c r="D182" s="3"/>
      <c r="E182" s="3"/>
      <c r="F182" s="2">
        <f t="shared" si="53"/>
        <v>500000000</v>
      </c>
      <c r="H182" s="3" t="s">
        <v>9</v>
      </c>
      <c r="I182" s="4"/>
      <c r="J182" s="2"/>
      <c r="K182" s="2"/>
      <c r="L182" s="2"/>
      <c r="M182" s="24">
        <f t="shared" si="52"/>
        <v>0</v>
      </c>
    </row>
    <row r="183" spans="1:13" ht="22.5" x14ac:dyDescent="0.2">
      <c r="A183" s="247"/>
      <c r="B183" s="8" t="s">
        <v>122</v>
      </c>
      <c r="C183" s="22">
        <v>500000000</v>
      </c>
      <c r="D183" s="3"/>
      <c r="E183" s="3"/>
      <c r="F183" s="2">
        <f t="shared" si="53"/>
        <v>500000000</v>
      </c>
      <c r="H183" s="3" t="s">
        <v>30</v>
      </c>
      <c r="I183" s="3"/>
      <c r="J183" s="2"/>
      <c r="K183" s="2"/>
      <c r="L183" s="2"/>
      <c r="M183" s="24">
        <f t="shared" si="52"/>
        <v>0</v>
      </c>
    </row>
    <row r="184" spans="1:13" x14ac:dyDescent="0.2">
      <c r="A184" s="247"/>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47"/>
      <c r="B185" s="3" t="s">
        <v>124</v>
      </c>
      <c r="C185" s="22">
        <v>4000000000</v>
      </c>
      <c r="D185" s="3"/>
      <c r="E185" s="3"/>
      <c r="F185" s="2">
        <f t="shared" si="53"/>
        <v>4000000000</v>
      </c>
      <c r="L185" s="19"/>
    </row>
    <row r="186" spans="1:13" x14ac:dyDescent="0.2">
      <c r="A186" s="247"/>
      <c r="B186" s="3" t="s">
        <v>125</v>
      </c>
      <c r="C186" s="6">
        <v>0</v>
      </c>
      <c r="D186" s="22">
        <v>12800000000</v>
      </c>
      <c r="E186" s="3"/>
      <c r="F186" s="2">
        <f t="shared" si="53"/>
        <v>12800000000</v>
      </c>
    </row>
    <row r="187" spans="1:13" x14ac:dyDescent="0.2">
      <c r="A187" s="247"/>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47">
        <v>13</v>
      </c>
      <c r="B190" s="258" t="s">
        <v>417</v>
      </c>
      <c r="C190" s="258"/>
      <c r="D190" s="258"/>
      <c r="E190" s="258"/>
      <c r="F190" s="258"/>
      <c r="H190" s="258" t="s">
        <v>47</v>
      </c>
      <c r="I190" s="258"/>
      <c r="J190" s="258"/>
      <c r="K190" s="258"/>
      <c r="L190" s="258"/>
      <c r="M190" s="258"/>
    </row>
    <row r="191" spans="1:13" x14ac:dyDescent="0.2">
      <c r="A191" s="247"/>
      <c r="B191" s="255" t="s">
        <v>18</v>
      </c>
      <c r="C191" s="256" t="s">
        <v>0</v>
      </c>
      <c r="D191" s="256"/>
      <c r="E191" s="256"/>
      <c r="F191" s="255" t="s">
        <v>4</v>
      </c>
      <c r="H191" s="12" t="s">
        <v>5</v>
      </c>
      <c r="I191" s="13" t="s">
        <v>10</v>
      </c>
      <c r="J191" s="13" t="s">
        <v>20</v>
      </c>
      <c r="K191" s="13" t="s">
        <v>21</v>
      </c>
      <c r="L191" s="14" t="s">
        <v>17</v>
      </c>
      <c r="M191" s="15" t="s">
        <v>19</v>
      </c>
    </row>
    <row r="192" spans="1:13" ht="12.75" customHeight="1" x14ac:dyDescent="0.2">
      <c r="A192" s="247"/>
      <c r="B192" s="255"/>
      <c r="C192" s="16" t="s">
        <v>1</v>
      </c>
      <c r="D192" s="16" t="s">
        <v>2</v>
      </c>
      <c r="E192" s="16" t="s">
        <v>3</v>
      </c>
      <c r="F192" s="255"/>
      <c r="H192" s="3" t="s">
        <v>6</v>
      </c>
      <c r="I192" s="4"/>
      <c r="J192" s="3"/>
      <c r="K192" s="3"/>
      <c r="L192" s="4"/>
      <c r="M192" s="5">
        <f t="shared" ref="M192:M197" si="57">(I192/$L$197)</f>
        <v>0</v>
      </c>
    </row>
    <row r="193" spans="1:13" x14ac:dyDescent="0.2">
      <c r="A193" s="247"/>
      <c r="B193" s="1" t="s">
        <v>48</v>
      </c>
      <c r="C193" s="2">
        <v>48000000</v>
      </c>
      <c r="D193" s="3"/>
      <c r="E193" s="3"/>
      <c r="F193" s="2">
        <f>SUM(C193:E193)</f>
        <v>48000000</v>
      </c>
      <c r="H193" s="3" t="s">
        <v>7</v>
      </c>
      <c r="I193" s="3"/>
      <c r="J193" s="3"/>
      <c r="K193" s="3"/>
      <c r="L193" s="4"/>
      <c r="M193" s="5">
        <f t="shared" si="57"/>
        <v>0</v>
      </c>
    </row>
    <row r="194" spans="1:13" ht="22.5" x14ac:dyDescent="0.2">
      <c r="A194" s="247"/>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47"/>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47"/>
      <c r="B196" s="1" t="s">
        <v>51</v>
      </c>
      <c r="C196" s="2">
        <v>69060000</v>
      </c>
      <c r="D196" s="3"/>
      <c r="E196" s="3"/>
      <c r="F196" s="2">
        <f t="shared" si="58"/>
        <v>69060000</v>
      </c>
      <c r="H196" s="3" t="s">
        <v>30</v>
      </c>
      <c r="I196" s="3"/>
      <c r="J196" s="3"/>
      <c r="K196" s="3"/>
      <c r="L196" s="4"/>
      <c r="M196" s="5">
        <f t="shared" si="57"/>
        <v>0</v>
      </c>
    </row>
    <row r="197" spans="1:13" x14ac:dyDescent="0.2">
      <c r="A197" s="247"/>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47"/>
      <c r="B198" s="3" t="s">
        <v>53</v>
      </c>
      <c r="C198" s="2">
        <v>21060000</v>
      </c>
      <c r="D198" s="3"/>
      <c r="E198" s="3"/>
      <c r="F198" s="2">
        <f t="shared" si="58"/>
        <v>21060000</v>
      </c>
    </row>
    <row r="199" spans="1:13" ht="22.5" x14ac:dyDescent="0.2">
      <c r="A199" s="247"/>
      <c r="B199" s="9" t="s">
        <v>54</v>
      </c>
      <c r="C199" s="2">
        <v>20608000</v>
      </c>
      <c r="D199" s="3"/>
      <c r="E199" s="3"/>
      <c r="F199" s="2">
        <f t="shared" si="58"/>
        <v>20608000</v>
      </c>
      <c r="G199" s="7"/>
      <c r="H199" s="7"/>
    </row>
    <row r="200" spans="1:13" x14ac:dyDescent="0.2">
      <c r="A200" s="247"/>
      <c r="B200" s="3" t="s">
        <v>55</v>
      </c>
      <c r="C200" s="2">
        <v>27272000</v>
      </c>
      <c r="D200" s="3"/>
      <c r="E200" s="3"/>
      <c r="F200" s="2">
        <f t="shared" si="58"/>
        <v>27272000</v>
      </c>
      <c r="G200" s="7"/>
      <c r="H200" s="7"/>
    </row>
    <row r="201" spans="1:13" x14ac:dyDescent="0.2">
      <c r="A201" s="247"/>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47">
        <v>14</v>
      </c>
      <c r="B204" s="258" t="s">
        <v>418</v>
      </c>
      <c r="C204" s="258"/>
      <c r="D204" s="258"/>
      <c r="E204" s="258"/>
      <c r="F204" s="258"/>
      <c r="H204" s="258" t="s">
        <v>33</v>
      </c>
      <c r="I204" s="258"/>
      <c r="J204" s="258"/>
      <c r="K204" s="258"/>
      <c r="L204" s="258"/>
      <c r="M204" s="258"/>
    </row>
    <row r="205" spans="1:13" x14ac:dyDescent="0.2">
      <c r="A205" s="247"/>
      <c r="B205" s="255" t="s">
        <v>18</v>
      </c>
      <c r="C205" s="256" t="s">
        <v>0</v>
      </c>
      <c r="D205" s="256"/>
      <c r="E205" s="256"/>
      <c r="F205" s="255" t="s">
        <v>4</v>
      </c>
      <c r="H205" s="12" t="s">
        <v>5</v>
      </c>
      <c r="I205" s="13" t="s">
        <v>10</v>
      </c>
      <c r="J205" s="13" t="s">
        <v>20</v>
      </c>
      <c r="K205" s="13" t="s">
        <v>21</v>
      </c>
      <c r="L205" s="14" t="s">
        <v>17</v>
      </c>
      <c r="M205" s="15" t="s">
        <v>19</v>
      </c>
    </row>
    <row r="206" spans="1:13" ht="12.75" customHeight="1" x14ac:dyDescent="0.2">
      <c r="A206" s="247"/>
      <c r="B206" s="255"/>
      <c r="C206" s="16" t="s">
        <v>1</v>
      </c>
      <c r="D206" s="16" t="s">
        <v>2</v>
      </c>
      <c r="E206" s="16" t="s">
        <v>3</v>
      </c>
      <c r="F206" s="255"/>
      <c r="H206" s="3" t="s">
        <v>6</v>
      </c>
      <c r="I206" s="4">
        <f>C207+C208</f>
        <v>15000000</v>
      </c>
      <c r="J206" s="3"/>
      <c r="K206" s="3"/>
      <c r="L206" s="4">
        <f>SUM(I206:K206)</f>
        <v>15000000</v>
      </c>
      <c r="M206" s="5">
        <f t="shared" ref="M206:M211" si="59">(I206/$L$211)</f>
        <v>0.06</v>
      </c>
    </row>
    <row r="207" spans="1:13" x14ac:dyDescent="0.2">
      <c r="A207" s="247"/>
      <c r="B207" s="1" t="s">
        <v>34</v>
      </c>
      <c r="C207" s="2">
        <v>5000000</v>
      </c>
      <c r="D207" s="3"/>
      <c r="E207" s="3"/>
      <c r="F207" s="4">
        <f>SUM(C207:E207)</f>
        <v>5000000</v>
      </c>
      <c r="H207" s="3" t="s">
        <v>7</v>
      </c>
      <c r="I207" s="3"/>
      <c r="J207" s="3"/>
      <c r="K207" s="3"/>
      <c r="L207" s="4"/>
      <c r="M207" s="5">
        <f t="shared" si="59"/>
        <v>0</v>
      </c>
    </row>
    <row r="208" spans="1:13" x14ac:dyDescent="0.2">
      <c r="A208" s="247"/>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47"/>
      <c r="B209" s="1" t="s">
        <v>36</v>
      </c>
      <c r="C209" s="2">
        <v>230000000</v>
      </c>
      <c r="D209" s="3"/>
      <c r="E209" s="3"/>
      <c r="F209" s="4">
        <f t="shared" si="60"/>
        <v>230000000</v>
      </c>
      <c r="H209" s="3" t="s">
        <v>9</v>
      </c>
      <c r="I209" s="3"/>
      <c r="J209" s="3"/>
      <c r="K209" s="3"/>
      <c r="L209" s="4"/>
      <c r="M209" s="5">
        <f t="shared" si="59"/>
        <v>0</v>
      </c>
    </row>
    <row r="210" spans="1:13" x14ac:dyDescent="0.2">
      <c r="A210" s="247"/>
      <c r="B210" s="1" t="s">
        <v>37</v>
      </c>
      <c r="C210" s="2">
        <v>5000000</v>
      </c>
      <c r="D210" s="3"/>
      <c r="E210" s="3"/>
      <c r="F210" s="4">
        <f t="shared" si="60"/>
        <v>5000000</v>
      </c>
      <c r="H210" s="3" t="s">
        <v>30</v>
      </c>
      <c r="I210" s="3"/>
      <c r="J210" s="3"/>
      <c r="K210" s="3"/>
      <c r="L210" s="4"/>
      <c r="M210" s="5">
        <f t="shared" si="59"/>
        <v>0</v>
      </c>
    </row>
    <row r="211" spans="1:13" x14ac:dyDescent="0.2">
      <c r="A211" s="247"/>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47">
        <v>15</v>
      </c>
      <c r="B215" s="258" t="s">
        <v>409</v>
      </c>
      <c r="C215" s="258"/>
      <c r="D215" s="258"/>
      <c r="E215" s="258"/>
      <c r="F215" s="258"/>
      <c r="H215" s="258" t="s">
        <v>62</v>
      </c>
      <c r="I215" s="258"/>
      <c r="J215" s="258"/>
      <c r="K215" s="258"/>
      <c r="L215" s="258"/>
      <c r="M215" s="258"/>
    </row>
    <row r="216" spans="1:13" x14ac:dyDescent="0.2">
      <c r="A216" s="247"/>
      <c r="B216" s="255" t="s">
        <v>18</v>
      </c>
      <c r="C216" s="256" t="s">
        <v>0</v>
      </c>
      <c r="D216" s="256"/>
      <c r="E216" s="256"/>
      <c r="F216" s="255" t="s">
        <v>4</v>
      </c>
      <c r="H216" s="12" t="s">
        <v>5</v>
      </c>
      <c r="I216" s="13" t="s">
        <v>10</v>
      </c>
      <c r="J216" s="13" t="s">
        <v>20</v>
      </c>
      <c r="K216" s="13" t="s">
        <v>21</v>
      </c>
      <c r="L216" s="14" t="s">
        <v>17</v>
      </c>
      <c r="M216" s="15" t="s">
        <v>19</v>
      </c>
    </row>
    <row r="217" spans="1:13" ht="12.75" customHeight="1" x14ac:dyDescent="0.2">
      <c r="A217" s="247"/>
      <c r="B217" s="255"/>
      <c r="C217" s="16" t="s">
        <v>1</v>
      </c>
      <c r="D217" s="16" t="s">
        <v>2</v>
      </c>
      <c r="E217" s="16" t="s">
        <v>3</v>
      </c>
      <c r="F217" s="255"/>
      <c r="H217" s="3" t="s">
        <v>6</v>
      </c>
      <c r="I217" s="4"/>
      <c r="J217" s="3"/>
      <c r="K217" s="3"/>
      <c r="L217" s="4"/>
      <c r="M217" s="5">
        <f t="shared" ref="M217:M222" si="63">(I217/$L$222)</f>
        <v>0</v>
      </c>
    </row>
    <row r="218" spans="1:13" x14ac:dyDescent="0.2">
      <c r="A218" s="247"/>
      <c r="B218" s="1" t="s">
        <v>63</v>
      </c>
      <c r="C218" s="2">
        <v>20000000</v>
      </c>
      <c r="D218" s="3"/>
      <c r="E218" s="3"/>
      <c r="F218" s="2">
        <f>SUM(C218:E218)</f>
        <v>20000000</v>
      </c>
      <c r="H218" s="3" t="s">
        <v>7</v>
      </c>
      <c r="I218" s="3"/>
      <c r="J218" s="3"/>
      <c r="K218" s="3"/>
      <c r="L218" s="4"/>
      <c r="M218" s="5">
        <f t="shared" si="63"/>
        <v>0</v>
      </c>
    </row>
    <row r="219" spans="1:13" ht="22.5" x14ac:dyDescent="0.2">
      <c r="A219" s="247"/>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47"/>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47"/>
      <c r="B221" s="1" t="s">
        <v>66</v>
      </c>
      <c r="C221" s="2">
        <v>28800000</v>
      </c>
      <c r="D221" s="3"/>
      <c r="E221" s="3"/>
      <c r="F221" s="2">
        <f t="shared" si="64"/>
        <v>28800000</v>
      </c>
      <c r="H221" s="3" t="s">
        <v>30</v>
      </c>
      <c r="I221" s="3"/>
      <c r="J221" s="3"/>
      <c r="K221" s="3"/>
      <c r="L221" s="4"/>
      <c r="M221" s="5">
        <f t="shared" si="63"/>
        <v>0</v>
      </c>
    </row>
    <row r="222" spans="1:13" x14ac:dyDescent="0.2">
      <c r="A222" s="247"/>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47"/>
      <c r="B223" s="3" t="s">
        <v>53</v>
      </c>
      <c r="C223" s="2">
        <v>15000000</v>
      </c>
      <c r="D223" s="3"/>
      <c r="E223" s="3"/>
      <c r="F223" s="2">
        <f t="shared" si="64"/>
        <v>15000000</v>
      </c>
    </row>
    <row r="224" spans="1:13" ht="23.25" customHeight="1" x14ac:dyDescent="0.2">
      <c r="A224" s="247"/>
      <c r="B224" s="9" t="s">
        <v>67</v>
      </c>
      <c r="C224" s="2">
        <v>10820000</v>
      </c>
      <c r="D224" s="3"/>
      <c r="E224" s="3"/>
      <c r="F224" s="2">
        <f t="shared" si="64"/>
        <v>10820000</v>
      </c>
      <c r="G224" s="7"/>
      <c r="H224" s="7"/>
    </row>
    <row r="225" spans="1:13" ht="22.5" x14ac:dyDescent="0.2">
      <c r="A225" s="247"/>
      <c r="B225" s="9" t="s">
        <v>68</v>
      </c>
      <c r="C225" s="2">
        <v>7200000</v>
      </c>
      <c r="D225" s="3"/>
      <c r="E225" s="3"/>
      <c r="F225" s="2">
        <f t="shared" si="64"/>
        <v>7200000</v>
      </c>
      <c r="G225" s="7"/>
      <c r="H225" s="7"/>
    </row>
    <row r="226" spans="1:13" x14ac:dyDescent="0.2">
      <c r="A226" s="247"/>
      <c r="B226" s="3" t="s">
        <v>69</v>
      </c>
      <c r="C226" s="2">
        <v>3599000</v>
      </c>
      <c r="D226" s="3"/>
      <c r="E226" s="3"/>
      <c r="F226" s="3">
        <f t="shared" si="64"/>
        <v>3599000</v>
      </c>
      <c r="G226" s="7"/>
      <c r="H226" s="7"/>
    </row>
    <row r="227" spans="1:13" x14ac:dyDescent="0.2">
      <c r="A227" s="247"/>
      <c r="B227" s="3" t="s">
        <v>70</v>
      </c>
      <c r="C227" s="4">
        <v>3600000</v>
      </c>
      <c r="D227" s="4"/>
      <c r="E227" s="4"/>
      <c r="F227" s="4">
        <f t="shared" si="64"/>
        <v>3600000</v>
      </c>
      <c r="G227" s="7"/>
      <c r="H227" s="7"/>
    </row>
    <row r="228" spans="1:13" x14ac:dyDescent="0.2">
      <c r="A228" s="247"/>
      <c r="B228" s="3" t="s">
        <v>71</v>
      </c>
      <c r="C228" s="4">
        <v>18181000</v>
      </c>
      <c r="D228" s="4"/>
      <c r="E228" s="4"/>
      <c r="F228" s="4">
        <f t="shared" si="64"/>
        <v>18181000</v>
      </c>
      <c r="G228" s="7"/>
      <c r="H228" s="7"/>
    </row>
    <row r="229" spans="1:13" x14ac:dyDescent="0.2">
      <c r="A229" s="247"/>
      <c r="B229" s="3" t="s">
        <v>17</v>
      </c>
      <c r="C229" s="4">
        <f>SUM(C218:C228)</f>
        <v>200000000</v>
      </c>
      <c r="D229" s="4"/>
      <c r="E229" s="4"/>
      <c r="F229" s="4">
        <f>SUM(F218:F228)</f>
        <v>200000000</v>
      </c>
      <c r="G229" s="7"/>
      <c r="H229" s="7"/>
    </row>
    <row r="230" spans="1:13" x14ac:dyDescent="0.2">
      <c r="A230" s="76"/>
      <c r="B230" s="7"/>
      <c r="C230" s="19"/>
      <c r="D230" s="19"/>
      <c r="E230" s="19"/>
      <c r="F230" s="19"/>
      <c r="G230" s="7"/>
      <c r="H230" s="7"/>
    </row>
    <row r="231" spans="1:13" x14ac:dyDescent="0.2">
      <c r="A231" s="76"/>
      <c r="B231" s="7"/>
      <c r="C231" s="19"/>
      <c r="D231" s="19"/>
      <c r="E231" s="19"/>
      <c r="F231" s="19"/>
      <c r="G231" s="7"/>
      <c r="H231" s="7"/>
    </row>
    <row r="232" spans="1:13" x14ac:dyDescent="0.2">
      <c r="A232" s="76"/>
      <c r="B232" s="138"/>
      <c r="C232" s="41"/>
      <c r="D232" s="41"/>
      <c r="E232" s="41"/>
      <c r="F232" s="41"/>
      <c r="G232" s="139"/>
      <c r="H232" s="280" t="s">
        <v>404</v>
      </c>
      <c r="I232" s="281"/>
      <c r="J232" s="281"/>
      <c r="K232" s="281"/>
      <c r="L232" s="281"/>
      <c r="M232" s="282"/>
    </row>
    <row r="233" spans="1:13" x14ac:dyDescent="0.2">
      <c r="A233" s="155" t="s">
        <v>403</v>
      </c>
      <c r="B233" s="279" t="s">
        <v>404</v>
      </c>
      <c r="C233" s="279"/>
      <c r="D233" s="279"/>
      <c r="E233" s="279"/>
      <c r="F233" s="279"/>
      <c r="G233" s="139"/>
      <c r="H233" s="140" t="s">
        <v>5</v>
      </c>
      <c r="I233" s="141" t="s">
        <v>10</v>
      </c>
      <c r="J233" s="141" t="s">
        <v>20</v>
      </c>
      <c r="K233" s="141" t="s">
        <v>21</v>
      </c>
      <c r="L233" s="142" t="s">
        <v>17</v>
      </c>
      <c r="M233" s="143" t="s">
        <v>19</v>
      </c>
    </row>
    <row r="234" spans="1:13" x14ac:dyDescent="0.2">
      <c r="A234" s="76"/>
      <c r="B234" s="273" t="s">
        <v>182</v>
      </c>
      <c r="C234" s="278" t="s">
        <v>0</v>
      </c>
      <c r="D234" s="278"/>
      <c r="E234" s="278"/>
      <c r="F234" s="273" t="s">
        <v>4</v>
      </c>
      <c r="G234" s="139"/>
      <c r="H234" s="144" t="s">
        <v>6</v>
      </c>
      <c r="I234" s="144"/>
      <c r="J234" s="144"/>
      <c r="K234" s="23">
        <f>E236</f>
        <v>480000000</v>
      </c>
      <c r="L234" s="23">
        <f>SUM(I234:K234)</f>
        <v>480000000</v>
      </c>
      <c r="M234" s="145">
        <f>(K234/$L$239)</f>
        <v>1</v>
      </c>
    </row>
    <row r="235" spans="1:13" x14ac:dyDescent="0.2">
      <c r="A235" s="76"/>
      <c r="B235" s="273"/>
      <c r="C235" s="146" t="s">
        <v>1</v>
      </c>
      <c r="D235" s="146" t="s">
        <v>2</v>
      </c>
      <c r="E235" s="146" t="s">
        <v>3</v>
      </c>
      <c r="F235" s="273"/>
      <c r="G235" s="139"/>
      <c r="H235" s="144" t="s">
        <v>7</v>
      </c>
      <c r="I235" s="144"/>
      <c r="J235" s="144"/>
      <c r="K235" s="144"/>
      <c r="L235" s="144"/>
      <c r="M235" s="145">
        <f>(K235/$L$239)</f>
        <v>0</v>
      </c>
    </row>
    <row r="236" spans="1:13" ht="22.5" x14ac:dyDescent="0.2">
      <c r="A236" s="76"/>
      <c r="B236" s="147" t="s">
        <v>352</v>
      </c>
      <c r="C236" s="22">
        <v>0</v>
      </c>
      <c r="D236" s="144"/>
      <c r="E236" s="23">
        <v>480000000</v>
      </c>
      <c r="F236" s="23">
        <f>SUM(C236:E236)</f>
        <v>480000000</v>
      </c>
      <c r="G236" s="139"/>
      <c r="H236" s="144" t="s">
        <v>8</v>
      </c>
      <c r="I236" s="144"/>
      <c r="J236" s="144"/>
      <c r="K236" s="144"/>
      <c r="L236" s="144"/>
      <c r="M236" s="145">
        <f t="shared" ref="M236:M238" si="65">(K236/$L$239)</f>
        <v>0</v>
      </c>
    </row>
    <row r="237" spans="1:13" x14ac:dyDescent="0.2">
      <c r="A237" s="76"/>
      <c r="B237" s="144" t="s">
        <v>17</v>
      </c>
      <c r="C237" s="22">
        <f>SUM(C236)</f>
        <v>0</v>
      </c>
      <c r="D237" s="22">
        <f t="shared" ref="D237:E237" si="66">SUM(D236)</f>
        <v>0</v>
      </c>
      <c r="E237" s="22">
        <f t="shared" si="66"/>
        <v>480000000</v>
      </c>
      <c r="F237" s="22">
        <f t="shared" ref="F237" si="67">SUM(F236)</f>
        <v>480000000</v>
      </c>
      <c r="G237" s="139"/>
      <c r="H237" s="144" t="s">
        <v>9</v>
      </c>
      <c r="I237" s="144"/>
      <c r="J237" s="144"/>
      <c r="K237" s="144"/>
      <c r="L237" s="144"/>
      <c r="M237" s="145">
        <f t="shared" si="65"/>
        <v>0</v>
      </c>
    </row>
    <row r="238" spans="1:13" x14ac:dyDescent="0.2">
      <c r="A238" s="76"/>
      <c r="B238" s="148"/>
      <c r="C238" s="148"/>
      <c r="D238" s="138"/>
      <c r="E238" s="138"/>
      <c r="F238" s="138"/>
      <c r="G238" s="139"/>
      <c r="H238" s="144" t="s">
        <v>30</v>
      </c>
      <c r="I238" s="144"/>
      <c r="J238" s="144"/>
      <c r="K238" s="144"/>
      <c r="L238" s="144"/>
      <c r="M238" s="145">
        <f t="shared" si="65"/>
        <v>0</v>
      </c>
    </row>
    <row r="239" spans="1:13" x14ac:dyDescent="0.2">
      <c r="A239" s="76"/>
      <c r="B239" s="139"/>
      <c r="C239" s="139"/>
      <c r="D239" s="139"/>
      <c r="E239" s="139"/>
      <c r="F239" s="139"/>
      <c r="G239" s="139"/>
      <c r="H239" s="144" t="s">
        <v>17</v>
      </c>
      <c r="I239" s="23">
        <f>SUM(I234:I238)</f>
        <v>0</v>
      </c>
      <c r="J239" s="23">
        <f t="shared" ref="J239:K239" si="68">SUM(J234:J238)</f>
        <v>0</v>
      </c>
      <c r="K239" s="23">
        <f t="shared" si="68"/>
        <v>480000000</v>
      </c>
      <c r="L239" s="23">
        <f>SUM(L234:L238)</f>
        <v>480000000</v>
      </c>
      <c r="M239" s="145">
        <f>(K239/$L$239)</f>
        <v>1</v>
      </c>
    </row>
    <row r="240" spans="1:13" x14ac:dyDescent="0.2">
      <c r="A240" s="76"/>
      <c r="B240" s="7"/>
      <c r="C240" s="19"/>
      <c r="D240" s="19"/>
      <c r="E240" s="19"/>
      <c r="F240" s="19"/>
      <c r="G240" s="7"/>
      <c r="H240" s="7"/>
    </row>
    <row r="242" spans="1:13" ht="23.25" customHeight="1" x14ac:dyDescent="0.2">
      <c r="A242" s="247">
        <v>16</v>
      </c>
      <c r="B242" s="258" t="s">
        <v>419</v>
      </c>
      <c r="C242" s="258"/>
      <c r="D242" s="258"/>
      <c r="E242" s="258"/>
      <c r="F242" s="258"/>
      <c r="H242" s="258" t="s">
        <v>61</v>
      </c>
      <c r="I242" s="258"/>
      <c r="J242" s="258"/>
      <c r="K242" s="258"/>
      <c r="L242" s="258"/>
      <c r="M242" s="258"/>
    </row>
    <row r="243" spans="1:13" x14ac:dyDescent="0.2">
      <c r="A243" s="247"/>
      <c r="B243" s="255" t="s">
        <v>18</v>
      </c>
      <c r="C243" s="256" t="s">
        <v>0</v>
      </c>
      <c r="D243" s="256"/>
      <c r="E243" s="256"/>
      <c r="F243" s="255" t="s">
        <v>4</v>
      </c>
      <c r="H243" s="12" t="s">
        <v>5</v>
      </c>
      <c r="I243" s="13" t="s">
        <v>10</v>
      </c>
      <c r="J243" s="13" t="s">
        <v>20</v>
      </c>
      <c r="K243" s="13" t="s">
        <v>21</v>
      </c>
      <c r="L243" s="14" t="s">
        <v>17</v>
      </c>
      <c r="M243" s="15" t="s">
        <v>19</v>
      </c>
    </row>
    <row r="244" spans="1:13" x14ac:dyDescent="0.2">
      <c r="A244" s="247"/>
      <c r="B244" s="255"/>
      <c r="C244" s="16" t="s">
        <v>1</v>
      </c>
      <c r="D244" s="16" t="s">
        <v>2</v>
      </c>
      <c r="E244" s="16" t="s">
        <v>3</v>
      </c>
      <c r="F244" s="255"/>
      <c r="H244" s="3" t="s">
        <v>6</v>
      </c>
      <c r="I244" s="4">
        <f>C247+C248+C249</f>
        <v>250000000</v>
      </c>
      <c r="J244" s="3"/>
      <c r="K244" s="3"/>
      <c r="L244" s="4">
        <f>SUM(I244:K244)</f>
        <v>250000000</v>
      </c>
      <c r="M244" s="5">
        <f>(I244/$L$249)</f>
        <v>0.83333333333333337</v>
      </c>
    </row>
    <row r="245" spans="1:13" x14ac:dyDescent="0.2">
      <c r="A245" s="247"/>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47"/>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47"/>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47"/>
      <c r="B248" s="8" t="s">
        <v>59</v>
      </c>
      <c r="C248" s="2">
        <v>110000000</v>
      </c>
      <c r="D248" s="3"/>
      <c r="E248" s="3"/>
      <c r="F248" s="2">
        <f t="shared" si="70"/>
        <v>110000000</v>
      </c>
      <c r="H248" s="3" t="s">
        <v>30</v>
      </c>
      <c r="I248" s="3"/>
      <c r="J248" s="3"/>
      <c r="K248" s="3"/>
      <c r="L248" s="4"/>
      <c r="M248" s="5">
        <f t="shared" si="69"/>
        <v>0</v>
      </c>
    </row>
    <row r="249" spans="1:13" ht="33.75" x14ac:dyDescent="0.2">
      <c r="A249" s="247"/>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47"/>
      <c r="B250" s="3" t="s">
        <v>17</v>
      </c>
      <c r="C250" s="4">
        <f>SUM(C245:C249)</f>
        <v>300000000</v>
      </c>
      <c r="D250" s="4"/>
      <c r="E250" s="4"/>
      <c r="F250" s="2">
        <f>SUM(C250:E250)</f>
        <v>300000000</v>
      </c>
    </row>
    <row r="253" spans="1:13" ht="22.5" customHeight="1" x14ac:dyDescent="0.2">
      <c r="A253" s="254" t="s">
        <v>143</v>
      </c>
      <c r="B253" s="257" t="s">
        <v>444</v>
      </c>
      <c r="C253" s="257"/>
      <c r="D253" s="257"/>
      <c r="E253" s="257"/>
      <c r="F253" s="257"/>
      <c r="G253" s="139"/>
      <c r="H253" s="248" t="s">
        <v>179</v>
      </c>
      <c r="I253" s="248"/>
      <c r="J253" s="248"/>
      <c r="K253" s="248"/>
      <c r="L253" s="248"/>
      <c r="M253" s="248"/>
    </row>
    <row r="254" spans="1:13" x14ac:dyDescent="0.2">
      <c r="A254" s="254"/>
      <c r="B254" s="273" t="s">
        <v>18</v>
      </c>
      <c r="C254" s="278" t="s">
        <v>0</v>
      </c>
      <c r="D254" s="278"/>
      <c r="E254" s="278"/>
      <c r="F254" s="273" t="s">
        <v>4</v>
      </c>
      <c r="G254" s="139"/>
      <c r="H254" s="140" t="s">
        <v>5</v>
      </c>
      <c r="I254" s="141" t="s">
        <v>10</v>
      </c>
      <c r="J254" s="141" t="s">
        <v>20</v>
      </c>
      <c r="K254" s="141" t="s">
        <v>21</v>
      </c>
      <c r="L254" s="142" t="s">
        <v>17</v>
      </c>
      <c r="M254" s="143" t="s">
        <v>19</v>
      </c>
    </row>
    <row r="255" spans="1:13" x14ac:dyDescent="0.2">
      <c r="A255" s="254"/>
      <c r="B255" s="273"/>
      <c r="C255" s="146" t="s">
        <v>1</v>
      </c>
      <c r="D255" s="146" t="s">
        <v>2</v>
      </c>
      <c r="E255" s="146" t="s">
        <v>3</v>
      </c>
      <c r="F255" s="273"/>
      <c r="G255" s="139"/>
      <c r="H255" s="144" t="s">
        <v>6</v>
      </c>
      <c r="I255" s="23">
        <f>SUM(C256:C263)</f>
        <v>2940910000</v>
      </c>
      <c r="J255" s="144"/>
      <c r="K255" s="23">
        <f>E264</f>
        <v>1600000000</v>
      </c>
      <c r="L255" s="23">
        <f>SUM(I255:K255)</f>
        <v>4540910000</v>
      </c>
      <c r="M255" s="145">
        <f>(L255/$L$260)</f>
        <v>1</v>
      </c>
    </row>
    <row r="256" spans="1:13" ht="24" x14ac:dyDescent="0.2">
      <c r="A256" s="254"/>
      <c r="B256" s="162" t="s">
        <v>362</v>
      </c>
      <c r="C256" s="34">
        <v>468000000</v>
      </c>
      <c r="D256" s="160"/>
      <c r="E256" s="160"/>
      <c r="F256" s="22">
        <f>SUM(C256:E256)</f>
        <v>468000000</v>
      </c>
      <c r="G256" s="139"/>
      <c r="H256" s="144" t="s">
        <v>7</v>
      </c>
      <c r="I256" s="144"/>
      <c r="J256" s="144"/>
      <c r="K256" s="144"/>
      <c r="L256" s="23"/>
      <c r="M256" s="145">
        <f t="shared" ref="M256:M260" si="71">(L256/$L$260)</f>
        <v>0</v>
      </c>
    </row>
    <row r="257" spans="1:13" ht="12" x14ac:dyDescent="0.2">
      <c r="A257" s="254"/>
      <c r="B257" s="162" t="s">
        <v>363</v>
      </c>
      <c r="C257" s="34">
        <v>350100000</v>
      </c>
      <c r="D257" s="160"/>
      <c r="E257" s="160"/>
      <c r="F257" s="22">
        <f t="shared" ref="F257:F264" si="72">SUM(C257:E257)</f>
        <v>350100000</v>
      </c>
      <c r="G257" s="139"/>
      <c r="H257" s="144" t="s">
        <v>8</v>
      </c>
      <c r="I257" s="144"/>
      <c r="J257" s="144"/>
      <c r="K257" s="144"/>
      <c r="L257" s="23"/>
      <c r="M257" s="145">
        <f t="shared" si="71"/>
        <v>0</v>
      </c>
    </row>
    <row r="258" spans="1:13" x14ac:dyDescent="0.2">
      <c r="A258" s="254"/>
      <c r="B258" s="163" t="s">
        <v>364</v>
      </c>
      <c r="C258" s="34">
        <v>210000000</v>
      </c>
      <c r="D258" s="160"/>
      <c r="E258" s="160"/>
      <c r="F258" s="22">
        <f t="shared" si="72"/>
        <v>210000000</v>
      </c>
      <c r="G258" s="139"/>
      <c r="H258" s="144" t="s">
        <v>9</v>
      </c>
      <c r="I258" s="23"/>
      <c r="J258" s="144"/>
      <c r="K258" s="144"/>
      <c r="L258" s="23">
        <f>SUM(I258:K258)</f>
        <v>0</v>
      </c>
      <c r="M258" s="145">
        <f t="shared" si="71"/>
        <v>0</v>
      </c>
    </row>
    <row r="259" spans="1:13" ht="12" x14ac:dyDescent="0.2">
      <c r="A259" s="254"/>
      <c r="B259" s="164" t="s">
        <v>365</v>
      </c>
      <c r="C259" s="34">
        <v>25000000</v>
      </c>
      <c r="D259" s="160"/>
      <c r="E259" s="160"/>
      <c r="F259" s="22">
        <f t="shared" si="72"/>
        <v>25000000</v>
      </c>
      <c r="G259" s="139"/>
      <c r="H259" s="144" t="s">
        <v>30</v>
      </c>
      <c r="I259" s="144"/>
      <c r="J259" s="144"/>
      <c r="K259" s="144"/>
      <c r="L259" s="23"/>
      <c r="M259" s="145">
        <f t="shared" si="71"/>
        <v>0</v>
      </c>
    </row>
    <row r="260" spans="1:13" ht="36" x14ac:dyDescent="0.2">
      <c r="A260" s="254"/>
      <c r="B260" s="162" t="s">
        <v>366</v>
      </c>
      <c r="C260" s="34">
        <v>412810000</v>
      </c>
      <c r="D260" s="160"/>
      <c r="E260" s="160"/>
      <c r="F260" s="22">
        <f t="shared" si="72"/>
        <v>412810000</v>
      </c>
      <c r="G260" s="139"/>
      <c r="H260" s="144" t="s">
        <v>17</v>
      </c>
      <c r="I260" s="23">
        <f>SUM(I255:I259)</f>
        <v>2940910000</v>
      </c>
      <c r="J260" s="23">
        <f t="shared" ref="J260:L260" si="73">SUM(J255:J259)</f>
        <v>0</v>
      </c>
      <c r="K260" s="23">
        <f t="shared" si="73"/>
        <v>1600000000</v>
      </c>
      <c r="L260" s="23">
        <f t="shared" si="73"/>
        <v>4540910000</v>
      </c>
      <c r="M260" s="145">
        <f t="shared" si="71"/>
        <v>1</v>
      </c>
    </row>
    <row r="261" spans="1:13" ht="24" x14ac:dyDescent="0.2">
      <c r="A261" s="254"/>
      <c r="B261" s="162" t="s">
        <v>367</v>
      </c>
      <c r="C261" s="34">
        <v>675000000</v>
      </c>
      <c r="D261" s="160"/>
      <c r="E261" s="160"/>
      <c r="F261" s="22">
        <f t="shared" si="72"/>
        <v>675000000</v>
      </c>
      <c r="G261" s="139"/>
      <c r="H261" s="138"/>
      <c r="I261" s="41"/>
      <c r="J261" s="41"/>
      <c r="K261" s="41"/>
      <c r="L261" s="41"/>
      <c r="M261" s="167"/>
    </row>
    <row r="262" spans="1:13" ht="36" x14ac:dyDescent="0.2">
      <c r="A262" s="254"/>
      <c r="B262" s="162" t="s">
        <v>368</v>
      </c>
      <c r="C262" s="37">
        <v>500000000</v>
      </c>
      <c r="D262" s="37"/>
      <c r="E262" s="37"/>
      <c r="F262" s="22">
        <f t="shared" si="72"/>
        <v>500000000</v>
      </c>
      <c r="G262" s="139"/>
      <c r="H262" s="138"/>
      <c r="I262" s="41"/>
      <c r="J262" s="41"/>
      <c r="K262" s="41"/>
      <c r="L262" s="41"/>
      <c r="M262" s="167"/>
    </row>
    <row r="263" spans="1:13" ht="36" x14ac:dyDescent="0.2">
      <c r="A263" s="254"/>
      <c r="B263" s="162" t="s">
        <v>368</v>
      </c>
      <c r="C263" s="37">
        <v>300000000</v>
      </c>
      <c r="D263" s="37"/>
      <c r="E263" s="37"/>
      <c r="F263" s="22">
        <f t="shared" si="72"/>
        <v>300000000</v>
      </c>
      <c r="G263" s="139"/>
      <c r="H263" s="138"/>
      <c r="I263" s="41"/>
      <c r="J263" s="41"/>
      <c r="K263" s="41"/>
      <c r="L263" s="41"/>
      <c r="M263" s="167"/>
    </row>
    <row r="264" spans="1:13" ht="24" x14ac:dyDescent="0.2">
      <c r="A264" s="254"/>
      <c r="B264" s="162" t="s">
        <v>369</v>
      </c>
      <c r="C264" s="160">
        <v>0</v>
      </c>
      <c r="D264" s="37"/>
      <c r="E264" s="37">
        <v>1600000000</v>
      </c>
      <c r="F264" s="22">
        <f t="shared" si="72"/>
        <v>1600000000</v>
      </c>
      <c r="G264" s="139"/>
      <c r="H264" s="139"/>
      <c r="I264" s="139"/>
      <c r="J264" s="139"/>
      <c r="K264" s="139"/>
      <c r="L264" s="139"/>
      <c r="M264" s="139"/>
    </row>
    <row r="265" spans="1:13" x14ac:dyDescent="0.2">
      <c r="A265" s="51"/>
      <c r="B265" s="144" t="s">
        <v>17</v>
      </c>
      <c r="C265" s="23">
        <f>SUM(C256:C264)</f>
        <v>2940910000</v>
      </c>
      <c r="D265" s="23">
        <f t="shared" ref="D265:E265" si="74">SUM(D256:D264)</f>
        <v>0</v>
      </c>
      <c r="E265" s="23">
        <f t="shared" si="74"/>
        <v>1600000000</v>
      </c>
      <c r="F265" s="22">
        <f>SUM(C265:E265)</f>
        <v>4540910000</v>
      </c>
      <c r="G265" s="139"/>
      <c r="H265" s="139"/>
      <c r="I265" s="139"/>
      <c r="J265" s="139"/>
      <c r="K265" s="139"/>
      <c r="L265" s="139"/>
      <c r="M265" s="139"/>
    </row>
    <row r="266" spans="1:13" x14ac:dyDescent="0.2">
      <c r="A266" s="51"/>
      <c r="B266" s="138"/>
      <c r="C266" s="41"/>
      <c r="D266" s="41"/>
      <c r="E266" s="41"/>
      <c r="F266" s="168"/>
      <c r="G266" s="139"/>
      <c r="H266" s="139"/>
      <c r="I266" s="139"/>
      <c r="J266" s="139"/>
      <c r="K266" s="139"/>
      <c r="L266" s="139"/>
      <c r="M266" s="139"/>
    </row>
    <row r="267" spans="1:13" x14ac:dyDescent="0.2">
      <c r="A267" s="51"/>
      <c r="B267" s="138"/>
      <c r="C267" s="41"/>
      <c r="D267" s="41"/>
      <c r="E267" s="41"/>
      <c r="F267" s="168"/>
      <c r="G267" s="139"/>
      <c r="H267" s="139"/>
      <c r="I267" s="139"/>
      <c r="J267" s="139"/>
      <c r="K267" s="139"/>
      <c r="L267" s="139"/>
      <c r="M267" s="139"/>
    </row>
    <row r="268" spans="1:13" ht="22.5" customHeight="1" x14ac:dyDescent="0.2">
      <c r="A268" s="286" t="s">
        <v>461</v>
      </c>
      <c r="B268" s="257" t="s">
        <v>445</v>
      </c>
      <c r="C268" s="257"/>
      <c r="D268" s="257"/>
      <c r="E268" s="257"/>
      <c r="F268" s="257"/>
      <c r="G268" s="159"/>
      <c r="H268" s="257" t="s">
        <v>180</v>
      </c>
      <c r="I268" s="257"/>
      <c r="J268" s="257"/>
      <c r="K268" s="257"/>
      <c r="L268" s="257"/>
      <c r="M268" s="257"/>
    </row>
    <row r="269" spans="1:13" x14ac:dyDescent="0.2">
      <c r="A269" s="286"/>
      <c r="B269" s="273" t="s">
        <v>18</v>
      </c>
      <c r="C269" s="278" t="s">
        <v>0</v>
      </c>
      <c r="D269" s="278"/>
      <c r="E269" s="278"/>
      <c r="F269" s="273" t="s">
        <v>4</v>
      </c>
      <c r="G269" s="159"/>
      <c r="H269" s="140" t="s">
        <v>5</v>
      </c>
      <c r="I269" s="141" t="s">
        <v>10</v>
      </c>
      <c r="J269" s="141" t="s">
        <v>20</v>
      </c>
      <c r="K269" s="141" t="s">
        <v>21</v>
      </c>
      <c r="L269" s="142" t="s">
        <v>17</v>
      </c>
      <c r="M269" s="143" t="s">
        <v>19</v>
      </c>
    </row>
    <row r="270" spans="1:13" x14ac:dyDescent="0.2">
      <c r="A270" s="286"/>
      <c r="B270" s="273"/>
      <c r="C270" s="146" t="s">
        <v>1</v>
      </c>
      <c r="D270" s="146" t="s">
        <v>2</v>
      </c>
      <c r="E270" s="146" t="s">
        <v>3</v>
      </c>
      <c r="F270" s="273"/>
      <c r="G270" s="159"/>
      <c r="H270" s="160" t="s">
        <v>6</v>
      </c>
      <c r="I270" s="37">
        <f>C278</f>
        <v>703000000</v>
      </c>
      <c r="J270" s="160"/>
      <c r="K270" s="37">
        <f>E278</f>
        <v>97000000</v>
      </c>
      <c r="L270" s="37">
        <f>SUM(I270:K270)</f>
        <v>800000000</v>
      </c>
      <c r="M270" s="161">
        <f>(L270/$L$275)</f>
        <v>1</v>
      </c>
    </row>
    <row r="271" spans="1:13" ht="25.5" x14ac:dyDescent="0.2">
      <c r="A271" s="286"/>
      <c r="B271" s="169" t="s">
        <v>370</v>
      </c>
      <c r="C271" s="34">
        <v>288000000</v>
      </c>
      <c r="D271" s="160"/>
      <c r="E271" s="160"/>
      <c r="F271" s="34">
        <f>SUM(C271:E271)</f>
        <v>288000000</v>
      </c>
      <c r="G271" s="159"/>
      <c r="H271" s="160" t="s">
        <v>7</v>
      </c>
      <c r="I271" s="160"/>
      <c r="J271" s="160"/>
      <c r="K271" s="160"/>
      <c r="L271" s="37"/>
      <c r="M271" s="161">
        <f t="shared" ref="M271:M275" si="75">(L271/$L$275)</f>
        <v>0</v>
      </c>
    </row>
    <row r="272" spans="1:13" ht="25.5" x14ac:dyDescent="0.2">
      <c r="A272" s="286"/>
      <c r="B272" s="169" t="s">
        <v>371</v>
      </c>
      <c r="C272" s="34">
        <v>250000000</v>
      </c>
      <c r="D272" s="160"/>
      <c r="E272" s="160"/>
      <c r="F272" s="34">
        <f t="shared" ref="F272:F278" si="76">SUM(C272:E272)</f>
        <v>250000000</v>
      </c>
      <c r="G272" s="159"/>
      <c r="H272" s="160" t="s">
        <v>8</v>
      </c>
      <c r="I272" s="160"/>
      <c r="J272" s="160"/>
      <c r="K272" s="160"/>
      <c r="L272" s="37"/>
      <c r="M272" s="161">
        <f t="shared" si="75"/>
        <v>0</v>
      </c>
    </row>
    <row r="273" spans="1:13" ht="25.5" x14ac:dyDescent="0.2">
      <c r="A273" s="286"/>
      <c r="B273" s="169" t="s">
        <v>372</v>
      </c>
      <c r="C273" s="34">
        <v>50000000</v>
      </c>
      <c r="D273" s="160"/>
      <c r="E273" s="160"/>
      <c r="F273" s="34">
        <f t="shared" si="76"/>
        <v>50000000</v>
      </c>
      <c r="G273" s="159"/>
      <c r="H273" s="160" t="s">
        <v>9</v>
      </c>
      <c r="I273" s="37"/>
      <c r="J273" s="160"/>
      <c r="K273" s="160"/>
      <c r="L273" s="37"/>
      <c r="M273" s="161">
        <f t="shared" si="75"/>
        <v>0</v>
      </c>
    </row>
    <row r="274" spans="1:13" ht="12.75" x14ac:dyDescent="0.2">
      <c r="A274" s="286"/>
      <c r="B274" s="170" t="s">
        <v>80</v>
      </c>
      <c r="C274" s="34">
        <v>50000000</v>
      </c>
      <c r="D274" s="160"/>
      <c r="E274" s="160"/>
      <c r="F274" s="34">
        <f t="shared" si="76"/>
        <v>50000000</v>
      </c>
      <c r="G274" s="159"/>
      <c r="H274" s="160" t="s">
        <v>30</v>
      </c>
      <c r="I274" s="160"/>
      <c r="J274" s="160"/>
      <c r="K274" s="160"/>
      <c r="L274" s="37"/>
      <c r="M274" s="161">
        <f t="shared" si="75"/>
        <v>0</v>
      </c>
    </row>
    <row r="275" spans="1:13" ht="25.5" x14ac:dyDescent="0.2">
      <c r="A275" s="286"/>
      <c r="B275" s="169" t="s">
        <v>373</v>
      </c>
      <c r="C275" s="34">
        <v>50000000</v>
      </c>
      <c r="D275" s="160"/>
      <c r="E275" s="160"/>
      <c r="F275" s="34">
        <f t="shared" si="76"/>
        <v>50000000</v>
      </c>
      <c r="G275" s="159"/>
      <c r="H275" s="160" t="s">
        <v>17</v>
      </c>
      <c r="I275" s="37">
        <f>SUM(I270:I274)</f>
        <v>703000000</v>
      </c>
      <c r="J275" s="37">
        <f t="shared" ref="J275" si="77">SUM(J270:J274)</f>
        <v>0</v>
      </c>
      <c r="K275" s="37">
        <f>SUM(K270:K274)</f>
        <v>97000000</v>
      </c>
      <c r="L275" s="37">
        <f>SUM(I275:K275)</f>
        <v>800000000</v>
      </c>
      <c r="M275" s="161">
        <f t="shared" si="75"/>
        <v>1</v>
      </c>
    </row>
    <row r="276" spans="1:13" ht="12.75" x14ac:dyDescent="0.2">
      <c r="A276" s="286"/>
      <c r="B276" s="170" t="s">
        <v>375</v>
      </c>
      <c r="C276" s="6">
        <v>0</v>
      </c>
      <c r="D276" s="160"/>
      <c r="E276" s="34">
        <v>97000000</v>
      </c>
      <c r="F276" s="34">
        <f t="shared" si="76"/>
        <v>97000000</v>
      </c>
      <c r="G276" s="159"/>
      <c r="H276" s="159"/>
      <c r="I276" s="159"/>
      <c r="J276" s="159"/>
      <c r="K276" s="159"/>
      <c r="L276" s="159"/>
      <c r="M276" s="159"/>
    </row>
    <row r="277" spans="1:13" ht="12.75" x14ac:dyDescent="0.2">
      <c r="A277" s="78"/>
      <c r="B277" s="170" t="s">
        <v>374</v>
      </c>
      <c r="C277" s="37">
        <v>15000000</v>
      </c>
      <c r="D277" s="37"/>
      <c r="E277" s="37"/>
      <c r="F277" s="34">
        <f t="shared" si="76"/>
        <v>15000000</v>
      </c>
      <c r="G277" s="159"/>
      <c r="H277" s="159"/>
      <c r="I277" s="159"/>
      <c r="J277" s="159"/>
      <c r="K277" s="159"/>
      <c r="L277" s="159"/>
      <c r="M277" s="159"/>
    </row>
    <row r="278" spans="1:13" x14ac:dyDescent="0.2">
      <c r="A278" s="78"/>
      <c r="B278" s="160" t="s">
        <v>17</v>
      </c>
      <c r="C278" s="37">
        <f>SUM(C271:C277)</f>
        <v>703000000</v>
      </c>
      <c r="D278" s="37">
        <f>SUM(D271:D277)</f>
        <v>0</v>
      </c>
      <c r="E278" s="37">
        <f>SUM(E271:E277)</f>
        <v>97000000</v>
      </c>
      <c r="F278" s="34">
        <f t="shared" si="76"/>
        <v>800000000</v>
      </c>
      <c r="G278" s="159"/>
      <c r="H278" s="159"/>
      <c r="I278" s="159"/>
      <c r="J278" s="159"/>
      <c r="K278" s="159"/>
      <c r="L278" s="159"/>
      <c r="M278" s="159"/>
    </row>
    <row r="279" spans="1:13" x14ac:dyDescent="0.2">
      <c r="A279" s="78"/>
      <c r="B279" s="139"/>
      <c r="C279" s="139"/>
      <c r="D279" s="139"/>
      <c r="E279" s="139"/>
      <c r="F279" s="139"/>
      <c r="G279" s="139"/>
      <c r="H279" s="280" t="s">
        <v>402</v>
      </c>
      <c r="I279" s="281"/>
      <c r="J279" s="281"/>
      <c r="K279" s="281"/>
      <c r="L279" s="281"/>
      <c r="M279" s="282"/>
    </row>
    <row r="280" spans="1:13" x14ac:dyDescent="0.2">
      <c r="A280" s="78" t="s">
        <v>403</v>
      </c>
      <c r="B280" s="279" t="s">
        <v>402</v>
      </c>
      <c r="C280" s="279"/>
      <c r="D280" s="279"/>
      <c r="E280" s="279"/>
      <c r="F280" s="279"/>
      <c r="G280" s="139"/>
      <c r="H280" s="140" t="s">
        <v>5</v>
      </c>
      <c r="I280" s="141" t="s">
        <v>10</v>
      </c>
      <c r="J280" s="141" t="s">
        <v>20</v>
      </c>
      <c r="K280" s="141" t="s">
        <v>21</v>
      </c>
      <c r="L280" s="142" t="s">
        <v>17</v>
      </c>
      <c r="M280" s="143" t="s">
        <v>19</v>
      </c>
    </row>
    <row r="281" spans="1:13" x14ac:dyDescent="0.2">
      <c r="A281" s="78"/>
      <c r="B281" s="273" t="s">
        <v>182</v>
      </c>
      <c r="C281" s="278" t="s">
        <v>0</v>
      </c>
      <c r="D281" s="278"/>
      <c r="E281" s="278"/>
      <c r="F281" s="273" t="s">
        <v>4</v>
      </c>
      <c r="G281" s="139"/>
      <c r="H281" s="144" t="s">
        <v>6</v>
      </c>
      <c r="I281" s="144"/>
      <c r="J281" s="144"/>
      <c r="K281" s="23">
        <f>E283</f>
        <v>480000000</v>
      </c>
      <c r="L281" s="23">
        <f>SUM(I281:K281)</f>
        <v>480000000</v>
      </c>
      <c r="M281" s="145">
        <f>(K281/$L$286)</f>
        <v>1</v>
      </c>
    </row>
    <row r="282" spans="1:13" x14ac:dyDescent="0.2">
      <c r="A282" s="78"/>
      <c r="B282" s="273"/>
      <c r="C282" s="146" t="s">
        <v>1</v>
      </c>
      <c r="D282" s="146" t="s">
        <v>2</v>
      </c>
      <c r="E282" s="146" t="s">
        <v>3</v>
      </c>
      <c r="F282" s="273"/>
      <c r="G282" s="139"/>
      <c r="H282" s="144" t="s">
        <v>7</v>
      </c>
      <c r="I282" s="144"/>
      <c r="J282" s="144"/>
      <c r="K282" s="144"/>
      <c r="L282" s="144"/>
      <c r="M282" s="145">
        <f t="shared" ref="M282:M286" si="78">(K282/$L$286)</f>
        <v>0</v>
      </c>
    </row>
    <row r="283" spans="1:13" ht="25.5" x14ac:dyDescent="0.2">
      <c r="A283" s="78"/>
      <c r="B283" s="169" t="s">
        <v>376</v>
      </c>
      <c r="C283" s="22"/>
      <c r="D283" s="144"/>
      <c r="E283" s="34">
        <v>480000000</v>
      </c>
      <c r="F283" s="23">
        <f>SUM(C283:E283)</f>
        <v>480000000</v>
      </c>
      <c r="G283" s="139"/>
      <c r="H283" s="144" t="s">
        <v>8</v>
      </c>
      <c r="I283" s="144"/>
      <c r="J283" s="144"/>
      <c r="K283" s="144"/>
      <c r="L283" s="144"/>
      <c r="M283" s="145">
        <f t="shared" si="78"/>
        <v>0</v>
      </c>
    </row>
    <row r="284" spans="1:13" x14ac:dyDescent="0.2">
      <c r="A284" s="78"/>
      <c r="B284" s="144" t="s">
        <v>17</v>
      </c>
      <c r="C284" s="22">
        <f>SUM(C283)</f>
        <v>0</v>
      </c>
      <c r="D284" s="22">
        <f t="shared" ref="D284:F284" si="79">SUM(D283)</f>
        <v>0</v>
      </c>
      <c r="E284" s="22">
        <f t="shared" si="79"/>
        <v>480000000</v>
      </c>
      <c r="F284" s="22">
        <f t="shared" si="79"/>
        <v>480000000</v>
      </c>
      <c r="G284" s="139"/>
      <c r="H284" s="144" t="s">
        <v>9</v>
      </c>
      <c r="I284" s="144"/>
      <c r="J284" s="144"/>
      <c r="K284" s="144"/>
      <c r="L284" s="144"/>
      <c r="M284" s="145">
        <f t="shared" si="78"/>
        <v>0</v>
      </c>
    </row>
    <row r="285" spans="1:13" x14ac:dyDescent="0.2">
      <c r="A285" s="51"/>
      <c r="B285" s="148"/>
      <c r="C285" s="148"/>
      <c r="D285" s="138"/>
      <c r="E285" s="138"/>
      <c r="F285" s="138"/>
      <c r="G285" s="139"/>
      <c r="H285" s="144" t="s">
        <v>30</v>
      </c>
      <c r="I285" s="144"/>
      <c r="J285" s="144"/>
      <c r="K285" s="144"/>
      <c r="L285" s="144"/>
      <c r="M285" s="145">
        <f t="shared" si="78"/>
        <v>0</v>
      </c>
    </row>
    <row r="286" spans="1:13" x14ac:dyDescent="0.2">
      <c r="A286" s="51"/>
      <c r="B286" s="139"/>
      <c r="C286" s="139"/>
      <c r="D286" s="139"/>
      <c r="E286" s="139"/>
      <c r="F286" s="139"/>
      <c r="G286" s="139"/>
      <c r="H286" s="144" t="s">
        <v>17</v>
      </c>
      <c r="I286" s="23">
        <f>SUM(I281:I285)</f>
        <v>0</v>
      </c>
      <c r="J286" s="23">
        <f t="shared" ref="J286:L286" si="80">SUM(J281:J285)</f>
        <v>0</v>
      </c>
      <c r="K286" s="23">
        <f t="shared" si="80"/>
        <v>480000000</v>
      </c>
      <c r="L286" s="23">
        <f t="shared" si="80"/>
        <v>480000000</v>
      </c>
      <c r="M286" s="145">
        <f t="shared" si="78"/>
        <v>1</v>
      </c>
    </row>
    <row r="287" spans="1:13" x14ac:dyDescent="0.2">
      <c r="A287" s="51"/>
      <c r="B287" s="138"/>
      <c r="C287" s="138"/>
      <c r="D287" s="138"/>
      <c r="E287" s="138"/>
      <c r="F287" s="138"/>
      <c r="G287" s="138"/>
      <c r="H287" s="138"/>
      <c r="I287" s="139"/>
      <c r="J287" s="139"/>
      <c r="K287" s="139"/>
      <c r="L287" s="139"/>
      <c r="M287" s="139"/>
    </row>
    <row r="288" spans="1:13" x14ac:dyDescent="0.2">
      <c r="A288" s="51"/>
      <c r="B288" s="7"/>
      <c r="C288" s="7"/>
      <c r="D288" s="7"/>
      <c r="E288" s="7"/>
      <c r="F288" s="7"/>
      <c r="G288" s="7"/>
      <c r="H288" s="7"/>
    </row>
    <row r="289" spans="1:13" ht="22.5" customHeight="1" x14ac:dyDescent="0.2">
      <c r="A289" s="254" t="s">
        <v>462</v>
      </c>
      <c r="B289" s="257" t="s">
        <v>420</v>
      </c>
      <c r="C289" s="257"/>
      <c r="D289" s="257"/>
      <c r="E289" s="257"/>
      <c r="F289" s="257"/>
      <c r="G289" s="139"/>
      <c r="H289" s="248" t="s">
        <v>200</v>
      </c>
      <c r="I289" s="248"/>
      <c r="J289" s="248"/>
      <c r="K289" s="248"/>
      <c r="L289" s="248"/>
      <c r="M289" s="248"/>
    </row>
    <row r="290" spans="1:13" x14ac:dyDescent="0.2">
      <c r="A290" s="254"/>
      <c r="B290" s="273" t="s">
        <v>18</v>
      </c>
      <c r="C290" s="278" t="s">
        <v>0</v>
      </c>
      <c r="D290" s="278"/>
      <c r="E290" s="278"/>
      <c r="F290" s="273" t="s">
        <v>4</v>
      </c>
      <c r="G290" s="139"/>
      <c r="H290" s="140" t="s">
        <v>5</v>
      </c>
      <c r="I290" s="141" t="s">
        <v>10</v>
      </c>
      <c r="J290" s="141" t="s">
        <v>20</v>
      </c>
      <c r="K290" s="141" t="s">
        <v>21</v>
      </c>
      <c r="L290" s="142" t="s">
        <v>17</v>
      </c>
      <c r="M290" s="143" t="s">
        <v>19</v>
      </c>
    </row>
    <row r="291" spans="1:13" x14ac:dyDescent="0.2">
      <c r="A291" s="254"/>
      <c r="B291" s="273"/>
      <c r="C291" s="146" t="s">
        <v>1</v>
      </c>
      <c r="D291" s="146" t="s">
        <v>2</v>
      </c>
      <c r="E291" s="146" t="s">
        <v>3</v>
      </c>
      <c r="F291" s="273"/>
      <c r="G291" s="139"/>
      <c r="H291" s="144" t="s">
        <v>6</v>
      </c>
      <c r="I291" s="23">
        <f>C303</f>
        <v>3888600000</v>
      </c>
      <c r="J291" s="144"/>
      <c r="K291" s="23">
        <f>E303</f>
        <v>100000000</v>
      </c>
      <c r="L291" s="23">
        <f>SUM(I291:K291)</f>
        <v>3988600000</v>
      </c>
      <c r="M291" s="145">
        <f>(L291/$L$296)</f>
        <v>1</v>
      </c>
    </row>
    <row r="292" spans="1:13" ht="24" x14ac:dyDescent="0.2">
      <c r="A292" s="254"/>
      <c r="B292" s="171" t="s">
        <v>377</v>
      </c>
      <c r="C292" s="22">
        <v>1078000000</v>
      </c>
      <c r="D292" s="144"/>
      <c r="E292" s="144"/>
      <c r="F292" s="22">
        <f>SUM(C292:E292)</f>
        <v>1078000000</v>
      </c>
      <c r="G292" s="139"/>
      <c r="H292" s="144" t="s">
        <v>7</v>
      </c>
      <c r="I292" s="144"/>
      <c r="J292" s="144"/>
      <c r="K292" s="144"/>
      <c r="L292" s="23"/>
      <c r="M292" s="145">
        <f t="shared" ref="M292:M296" si="81">(L292/$L$296)</f>
        <v>0</v>
      </c>
    </row>
    <row r="293" spans="1:13" ht="22.5" x14ac:dyDescent="0.2">
      <c r="A293" s="254"/>
      <c r="B293" s="147" t="s">
        <v>378</v>
      </c>
      <c r="C293" s="22">
        <v>8000000</v>
      </c>
      <c r="D293" s="144"/>
      <c r="E293" s="144"/>
      <c r="F293" s="22">
        <f t="shared" ref="F293:F302" si="82">SUM(C293:E293)</f>
        <v>8000000</v>
      </c>
      <c r="G293" s="139"/>
      <c r="H293" s="144" t="s">
        <v>8</v>
      </c>
      <c r="I293" s="144"/>
      <c r="J293" s="144"/>
      <c r="K293" s="144"/>
      <c r="L293" s="23"/>
      <c r="M293" s="145">
        <f t="shared" si="81"/>
        <v>0</v>
      </c>
    </row>
    <row r="294" spans="1:13" ht="11.25" customHeight="1" x14ac:dyDescent="0.2">
      <c r="A294" s="254"/>
      <c r="B294" s="147" t="s">
        <v>379</v>
      </c>
      <c r="C294" s="22">
        <v>235000000</v>
      </c>
      <c r="D294" s="144"/>
      <c r="E294" s="144"/>
      <c r="F294" s="22">
        <f t="shared" si="82"/>
        <v>235000000</v>
      </c>
      <c r="G294" s="139"/>
      <c r="H294" s="144" t="s">
        <v>9</v>
      </c>
      <c r="I294" s="23"/>
      <c r="J294" s="144"/>
      <c r="K294" s="144"/>
      <c r="L294" s="23"/>
      <c r="M294" s="145">
        <f t="shared" si="81"/>
        <v>0</v>
      </c>
    </row>
    <row r="295" spans="1:13" x14ac:dyDescent="0.2">
      <c r="A295" s="254"/>
      <c r="B295" s="147" t="s">
        <v>380</v>
      </c>
      <c r="C295" s="22">
        <v>470000000</v>
      </c>
      <c r="D295" s="144"/>
      <c r="E295" s="144"/>
      <c r="F295" s="22">
        <f t="shared" si="82"/>
        <v>470000000</v>
      </c>
      <c r="G295" s="139"/>
      <c r="H295" s="144" t="s">
        <v>30</v>
      </c>
      <c r="I295" s="144"/>
      <c r="J295" s="144"/>
      <c r="K295" s="144"/>
      <c r="L295" s="23"/>
      <c r="M295" s="145">
        <f t="shared" si="81"/>
        <v>0</v>
      </c>
    </row>
    <row r="296" spans="1:13" ht="45" x14ac:dyDescent="0.2">
      <c r="A296" s="254"/>
      <c r="B296" s="147" t="s">
        <v>381</v>
      </c>
      <c r="C296" s="22">
        <v>500000000</v>
      </c>
      <c r="D296" s="144"/>
      <c r="E296" s="144"/>
      <c r="F296" s="22">
        <f t="shared" si="82"/>
        <v>500000000</v>
      </c>
      <c r="G296" s="139"/>
      <c r="H296" s="144" t="s">
        <v>17</v>
      </c>
      <c r="I296" s="23">
        <f>SUM(I291:I294)</f>
        <v>3888600000</v>
      </c>
      <c r="J296" s="23">
        <f t="shared" ref="J296:L296" si="83">SUM(J291:J294)</f>
        <v>0</v>
      </c>
      <c r="K296" s="23">
        <f t="shared" si="83"/>
        <v>100000000</v>
      </c>
      <c r="L296" s="23">
        <f t="shared" si="83"/>
        <v>3988600000</v>
      </c>
      <c r="M296" s="145">
        <f t="shared" si="81"/>
        <v>1</v>
      </c>
    </row>
    <row r="297" spans="1:13" ht="22.5" x14ac:dyDescent="0.2">
      <c r="A297" s="254"/>
      <c r="B297" s="147" t="s">
        <v>382</v>
      </c>
      <c r="C297" s="22">
        <v>1000000000</v>
      </c>
      <c r="D297" s="144"/>
      <c r="E297" s="144"/>
      <c r="F297" s="22">
        <f t="shared" si="82"/>
        <v>1000000000</v>
      </c>
      <c r="G297" s="139"/>
      <c r="H297" s="138"/>
      <c r="I297" s="41"/>
      <c r="J297" s="41"/>
      <c r="K297" s="41"/>
      <c r="L297" s="41"/>
      <c r="M297" s="167"/>
    </row>
    <row r="298" spans="1:13" ht="22.5" x14ac:dyDescent="0.2">
      <c r="A298" s="254"/>
      <c r="B298" s="147" t="s">
        <v>383</v>
      </c>
      <c r="C298" s="22">
        <v>320000000</v>
      </c>
      <c r="D298" s="144"/>
      <c r="E298" s="144"/>
      <c r="F298" s="22">
        <f t="shared" si="82"/>
        <v>320000000</v>
      </c>
      <c r="G298" s="139"/>
      <c r="H298" s="138"/>
      <c r="I298" s="41"/>
      <c r="J298" s="41"/>
      <c r="K298" s="41"/>
      <c r="L298" s="41"/>
      <c r="M298" s="167"/>
    </row>
    <row r="299" spans="1:13" ht="11.25" customHeight="1" x14ac:dyDescent="0.2">
      <c r="A299" s="254"/>
      <c r="B299" s="172" t="s">
        <v>384</v>
      </c>
      <c r="C299" s="22">
        <v>15000000</v>
      </c>
      <c r="D299" s="144"/>
      <c r="E299" s="144"/>
      <c r="F299" s="22">
        <f t="shared" si="82"/>
        <v>15000000</v>
      </c>
      <c r="G299" s="139"/>
      <c r="H299" s="138"/>
      <c r="I299" s="41"/>
      <c r="J299" s="41"/>
      <c r="K299" s="41"/>
      <c r="L299" s="41"/>
      <c r="M299" s="167"/>
    </row>
    <row r="300" spans="1:13" ht="36" x14ac:dyDescent="0.2">
      <c r="A300" s="254"/>
      <c r="B300" s="171" t="s">
        <v>387</v>
      </c>
      <c r="C300" s="22">
        <v>162600000</v>
      </c>
      <c r="D300" s="144"/>
      <c r="E300" s="144"/>
      <c r="F300" s="22">
        <f t="shared" si="82"/>
        <v>162600000</v>
      </c>
      <c r="G300" s="139"/>
      <c r="H300" s="138"/>
      <c r="I300" s="41"/>
      <c r="J300" s="41"/>
      <c r="K300" s="41"/>
      <c r="L300" s="41"/>
      <c r="M300" s="167"/>
    </row>
    <row r="301" spans="1:13" ht="45" x14ac:dyDescent="0.2">
      <c r="A301" s="254"/>
      <c r="B301" s="147" t="s">
        <v>385</v>
      </c>
      <c r="C301" s="139">
        <v>0</v>
      </c>
      <c r="D301" s="144"/>
      <c r="E301" s="22">
        <v>100000000</v>
      </c>
      <c r="F301" s="22">
        <f>SUM(D301:E301)</f>
        <v>100000000</v>
      </c>
      <c r="G301" s="139"/>
      <c r="H301" s="138"/>
      <c r="I301" s="41"/>
      <c r="J301" s="41"/>
      <c r="K301" s="41"/>
      <c r="L301" s="41"/>
      <c r="M301" s="167"/>
    </row>
    <row r="302" spans="1:13" ht="33.75" x14ac:dyDescent="0.2">
      <c r="A302" s="254"/>
      <c r="B302" s="147" t="s">
        <v>386</v>
      </c>
      <c r="C302" s="22">
        <v>100000000</v>
      </c>
      <c r="D302" s="144"/>
      <c r="E302" s="144"/>
      <c r="F302" s="22">
        <f t="shared" si="82"/>
        <v>100000000</v>
      </c>
      <c r="G302" s="139"/>
      <c r="H302" s="138"/>
      <c r="I302" s="41"/>
      <c r="J302" s="41"/>
      <c r="K302" s="41"/>
      <c r="L302" s="41"/>
      <c r="M302" s="167"/>
    </row>
    <row r="303" spans="1:13" ht="11.25" customHeight="1" x14ac:dyDescent="0.2">
      <c r="A303" s="254"/>
      <c r="B303" s="144" t="s">
        <v>17</v>
      </c>
      <c r="C303" s="23">
        <f>SUM(C292:C302)</f>
        <v>3888600000</v>
      </c>
      <c r="D303" s="23">
        <f t="shared" ref="D303:E303" si="84">SUM(D292:D302)</f>
        <v>0</v>
      </c>
      <c r="E303" s="23">
        <f t="shared" si="84"/>
        <v>100000000</v>
      </c>
      <c r="F303" s="23">
        <f>SUM(F292:F302)</f>
        <v>3988600000</v>
      </c>
      <c r="G303" s="139"/>
      <c r="H303" s="139"/>
      <c r="I303" s="139"/>
      <c r="J303" s="139"/>
      <c r="K303" s="139"/>
      <c r="L303" s="139"/>
      <c r="M303" s="139"/>
    </row>
    <row r="304" spans="1:13" x14ac:dyDescent="0.2">
      <c r="B304" s="7"/>
      <c r="C304" s="7"/>
      <c r="D304" s="7"/>
      <c r="E304" s="7"/>
      <c r="F304" s="7"/>
      <c r="G304" s="7"/>
      <c r="H304" s="7"/>
    </row>
    <row r="305" spans="1:13" x14ac:dyDescent="0.2">
      <c r="A305" s="43"/>
      <c r="G305" s="7"/>
      <c r="H305" s="7"/>
    </row>
    <row r="306" spans="1:13" ht="23.25" customHeight="1" x14ac:dyDescent="0.2">
      <c r="A306" s="247">
        <v>20</v>
      </c>
      <c r="B306" s="275" t="s">
        <v>421</v>
      </c>
      <c r="C306" s="276"/>
      <c r="D306" s="276"/>
      <c r="E306" s="276"/>
      <c r="F306" s="277"/>
      <c r="H306" s="275" t="s">
        <v>72</v>
      </c>
      <c r="I306" s="276"/>
      <c r="J306" s="276"/>
      <c r="K306" s="276"/>
      <c r="L306" s="276"/>
      <c r="M306" s="277"/>
    </row>
    <row r="307" spans="1:13" x14ac:dyDescent="0.2">
      <c r="A307" s="247"/>
      <c r="B307" s="255" t="s">
        <v>18</v>
      </c>
      <c r="C307" s="256" t="s">
        <v>0</v>
      </c>
      <c r="D307" s="256"/>
      <c r="E307" s="256"/>
      <c r="F307" s="255" t="s">
        <v>4</v>
      </c>
      <c r="H307" s="12" t="s">
        <v>5</v>
      </c>
      <c r="I307" s="13" t="s">
        <v>10</v>
      </c>
      <c r="J307" s="13" t="s">
        <v>20</v>
      </c>
      <c r="K307" s="13" t="s">
        <v>21</v>
      </c>
      <c r="L307" s="14" t="s">
        <v>17</v>
      </c>
      <c r="M307" s="15" t="s">
        <v>19</v>
      </c>
    </row>
    <row r="308" spans="1:13" x14ac:dyDescent="0.2">
      <c r="A308" s="247"/>
      <c r="B308" s="255"/>
      <c r="C308" s="16" t="s">
        <v>1</v>
      </c>
      <c r="D308" s="16" t="s">
        <v>2</v>
      </c>
      <c r="E308" s="16" t="s">
        <v>3</v>
      </c>
      <c r="F308" s="255"/>
      <c r="H308" s="3" t="s">
        <v>6</v>
      </c>
      <c r="I308" s="4">
        <f>C309+C310+C311+C312+C313+C314+C315</f>
        <v>328000000</v>
      </c>
      <c r="J308" s="3"/>
      <c r="K308" s="3"/>
      <c r="L308" s="4">
        <f>SUM(I308:K308)</f>
        <v>328000000</v>
      </c>
      <c r="M308" s="5">
        <f t="shared" ref="M308:M313" si="85">(L308/$L$313)</f>
        <v>0.43733333333333335</v>
      </c>
    </row>
    <row r="309" spans="1:13" x14ac:dyDescent="0.2">
      <c r="A309" s="247"/>
      <c r="B309" s="1" t="s">
        <v>73</v>
      </c>
      <c r="C309" s="2">
        <v>32000000</v>
      </c>
      <c r="D309" s="3"/>
      <c r="E309" s="3"/>
      <c r="F309" s="2">
        <f>SUM(C309:E309)</f>
        <v>32000000</v>
      </c>
      <c r="H309" s="3" t="s">
        <v>7</v>
      </c>
      <c r="I309" s="3"/>
      <c r="J309" s="3"/>
      <c r="K309" s="3"/>
      <c r="L309" s="4"/>
      <c r="M309" s="5">
        <f t="shared" si="85"/>
        <v>0</v>
      </c>
    </row>
    <row r="310" spans="1:13" ht="24.75" customHeight="1" x14ac:dyDescent="0.2">
      <c r="A310" s="247"/>
      <c r="B310" s="8" t="s">
        <v>144</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47"/>
      <c r="B311" s="8" t="s">
        <v>74</v>
      </c>
      <c r="C311" s="2">
        <v>36000000</v>
      </c>
      <c r="D311" s="3"/>
      <c r="E311" s="3"/>
      <c r="F311" s="2">
        <f t="shared" si="86"/>
        <v>36000000</v>
      </c>
      <c r="H311" s="3" t="s">
        <v>9</v>
      </c>
      <c r="I311" s="4"/>
      <c r="J311" s="3"/>
      <c r="K311" s="3"/>
      <c r="L311" s="4"/>
      <c r="M311" s="5">
        <f t="shared" si="85"/>
        <v>0</v>
      </c>
    </row>
    <row r="312" spans="1:13" ht="22.5" x14ac:dyDescent="0.2">
      <c r="A312" s="247"/>
      <c r="B312" s="8" t="s">
        <v>75</v>
      </c>
      <c r="C312" s="2">
        <v>36000000</v>
      </c>
      <c r="D312" s="3"/>
      <c r="E312" s="3"/>
      <c r="F312" s="2">
        <f t="shared" si="86"/>
        <v>36000000</v>
      </c>
      <c r="H312" s="3" t="s">
        <v>30</v>
      </c>
      <c r="I312" s="3"/>
      <c r="J312" s="3"/>
      <c r="K312" s="3"/>
      <c r="L312" s="4"/>
      <c r="M312" s="5">
        <f t="shared" si="85"/>
        <v>0</v>
      </c>
    </row>
    <row r="313" spans="1:13" ht="22.5" x14ac:dyDescent="0.2">
      <c r="A313" s="247"/>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47"/>
      <c r="B314" s="3" t="s">
        <v>77</v>
      </c>
      <c r="C314" s="2">
        <v>36000000</v>
      </c>
      <c r="D314" s="3"/>
      <c r="E314" s="3"/>
      <c r="F314" s="2">
        <f t="shared" si="86"/>
        <v>36000000</v>
      </c>
    </row>
    <row r="315" spans="1:13" x14ac:dyDescent="0.2">
      <c r="A315" s="247"/>
      <c r="B315" s="3" t="s">
        <v>78</v>
      </c>
      <c r="C315" s="2">
        <v>80000000</v>
      </c>
      <c r="D315" s="2">
        <v>120000000</v>
      </c>
      <c r="E315" s="3"/>
      <c r="F315" s="2">
        <f>SUM(C315:E315)</f>
        <v>200000000</v>
      </c>
    </row>
    <row r="316" spans="1:13" x14ac:dyDescent="0.2">
      <c r="A316" s="247"/>
      <c r="B316" s="3" t="s">
        <v>79</v>
      </c>
      <c r="C316" s="3">
        <v>0</v>
      </c>
      <c r="D316" s="2">
        <v>216000000</v>
      </c>
      <c r="E316" s="3"/>
      <c r="F316" s="2">
        <f t="shared" si="86"/>
        <v>216000000</v>
      </c>
    </row>
    <row r="317" spans="1:13" x14ac:dyDescent="0.2">
      <c r="A317" s="247"/>
      <c r="B317" s="3" t="s">
        <v>80</v>
      </c>
      <c r="C317" s="3">
        <v>0</v>
      </c>
      <c r="D317" s="2">
        <v>32000000</v>
      </c>
      <c r="E317" s="3"/>
      <c r="F317" s="2">
        <f t="shared" si="86"/>
        <v>32000000</v>
      </c>
    </row>
    <row r="318" spans="1:13" ht="33.75" x14ac:dyDescent="0.2">
      <c r="A318" s="247"/>
      <c r="B318" s="9" t="s">
        <v>81</v>
      </c>
      <c r="C318" s="3">
        <v>0</v>
      </c>
      <c r="D318" s="20">
        <v>54000000</v>
      </c>
      <c r="E318" s="3"/>
      <c r="F318" s="2">
        <f>SUM(C318:E318)</f>
        <v>54000000</v>
      </c>
    </row>
    <row r="319" spans="1:13" x14ac:dyDescent="0.2">
      <c r="A319" s="247"/>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47">
        <v>21</v>
      </c>
      <c r="B322" s="258" t="s">
        <v>422</v>
      </c>
      <c r="C322" s="258"/>
      <c r="D322" s="258"/>
      <c r="E322" s="258"/>
      <c r="F322" s="258"/>
      <c r="H322" s="258" t="s">
        <v>82</v>
      </c>
      <c r="I322" s="258"/>
      <c r="J322" s="258"/>
      <c r="K322" s="258"/>
      <c r="L322" s="258"/>
      <c r="M322" s="258"/>
    </row>
    <row r="323" spans="1:13" x14ac:dyDescent="0.2">
      <c r="A323" s="247"/>
      <c r="B323" s="255" t="s">
        <v>18</v>
      </c>
      <c r="C323" s="256" t="s">
        <v>0</v>
      </c>
      <c r="D323" s="256"/>
      <c r="E323" s="256"/>
      <c r="F323" s="255" t="s">
        <v>4</v>
      </c>
      <c r="H323" s="12" t="s">
        <v>5</v>
      </c>
      <c r="I323" s="13" t="s">
        <v>10</v>
      </c>
      <c r="J323" s="13" t="s">
        <v>20</v>
      </c>
      <c r="K323" s="13" t="s">
        <v>21</v>
      </c>
      <c r="L323" s="14" t="s">
        <v>17</v>
      </c>
      <c r="M323" s="15" t="s">
        <v>19</v>
      </c>
    </row>
    <row r="324" spans="1:13" x14ac:dyDescent="0.2">
      <c r="A324" s="247"/>
      <c r="B324" s="255"/>
      <c r="C324" s="16" t="s">
        <v>1</v>
      </c>
      <c r="D324" s="16" t="s">
        <v>2</v>
      </c>
      <c r="E324" s="16" t="s">
        <v>3</v>
      </c>
      <c r="F324" s="255"/>
      <c r="H324" s="3" t="s">
        <v>6</v>
      </c>
      <c r="I324" s="4">
        <f>C325+C326+C327+C328+C330+C331+C332+C333+C334+C335</f>
        <v>370000000</v>
      </c>
      <c r="J324" s="3"/>
      <c r="K324" s="3"/>
      <c r="L324" s="4">
        <f>SUM(I324:K324)</f>
        <v>370000000</v>
      </c>
      <c r="M324" s="21">
        <f t="shared" ref="M324:M329" si="89">(L324/$L$329)</f>
        <v>0.92500000000000004</v>
      </c>
    </row>
    <row r="325" spans="1:13" x14ac:dyDescent="0.2">
      <c r="A325" s="247"/>
      <c r="B325" s="1" t="s">
        <v>83</v>
      </c>
      <c r="C325" s="2">
        <v>10000000</v>
      </c>
      <c r="D325" s="3"/>
      <c r="E325" s="3"/>
      <c r="F325" s="2">
        <f>SUM(C325:E325)</f>
        <v>10000000</v>
      </c>
      <c r="H325" s="3" t="s">
        <v>7</v>
      </c>
      <c r="I325" s="3"/>
      <c r="J325" s="3"/>
      <c r="K325" s="3"/>
      <c r="L325" s="4"/>
      <c r="M325" s="5">
        <f t="shared" si="89"/>
        <v>0</v>
      </c>
    </row>
    <row r="326" spans="1:13" x14ac:dyDescent="0.2">
      <c r="A326" s="247"/>
      <c r="B326" s="8" t="s">
        <v>84</v>
      </c>
      <c r="C326" s="2">
        <v>5000000</v>
      </c>
      <c r="D326" s="3"/>
      <c r="E326" s="3"/>
      <c r="F326" s="2">
        <f t="shared" ref="F326:F330" si="90">SUM(C326:E326)</f>
        <v>5000000</v>
      </c>
      <c r="H326" s="3" t="s">
        <v>8</v>
      </c>
      <c r="I326" s="3"/>
      <c r="J326" s="4"/>
      <c r="K326" s="3"/>
      <c r="L326" s="4"/>
      <c r="M326" s="5">
        <f t="shared" si="89"/>
        <v>0</v>
      </c>
    </row>
    <row r="327" spans="1:13" x14ac:dyDescent="0.2">
      <c r="A327" s="247"/>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47"/>
      <c r="B328" s="8" t="s">
        <v>86</v>
      </c>
      <c r="C328" s="2">
        <v>10000000</v>
      </c>
      <c r="D328" s="3"/>
      <c r="E328" s="3"/>
      <c r="F328" s="2">
        <f t="shared" si="90"/>
        <v>10000000</v>
      </c>
      <c r="H328" s="3" t="s">
        <v>30</v>
      </c>
      <c r="I328" s="3"/>
      <c r="J328" s="3"/>
      <c r="K328" s="3"/>
      <c r="L328" s="4"/>
      <c r="M328" s="5">
        <f t="shared" si="89"/>
        <v>0</v>
      </c>
    </row>
    <row r="329" spans="1:13" x14ac:dyDescent="0.2">
      <c r="A329" s="247"/>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47"/>
      <c r="B330" s="3" t="s">
        <v>87</v>
      </c>
      <c r="C330" s="2">
        <v>200000000</v>
      </c>
      <c r="D330" s="3"/>
      <c r="E330" s="3"/>
      <c r="F330" s="2">
        <f t="shared" si="90"/>
        <v>200000000</v>
      </c>
      <c r="L330" s="19"/>
    </row>
    <row r="331" spans="1:13" x14ac:dyDescent="0.2">
      <c r="A331" s="247"/>
      <c r="B331" s="3" t="s">
        <v>88</v>
      </c>
      <c r="C331" s="2">
        <v>88000000</v>
      </c>
      <c r="D331" s="2"/>
      <c r="E331" s="3"/>
      <c r="F331" s="2">
        <f>SUM(C331:E331)</f>
        <v>88000000</v>
      </c>
    </row>
    <row r="332" spans="1:13" x14ac:dyDescent="0.2">
      <c r="A332" s="247"/>
      <c r="B332" s="3" t="s">
        <v>89</v>
      </c>
      <c r="C332" s="2">
        <v>5000000</v>
      </c>
      <c r="D332" s="2"/>
      <c r="E332" s="3"/>
      <c r="F332" s="2">
        <f t="shared" ref="F332:F333" si="92">SUM(C332:E332)</f>
        <v>5000000</v>
      </c>
    </row>
    <row r="333" spans="1:13" x14ac:dyDescent="0.2">
      <c r="A333" s="247"/>
      <c r="B333" s="3" t="s">
        <v>90</v>
      </c>
      <c r="C333" s="2">
        <v>5000000</v>
      </c>
      <c r="D333" s="2"/>
      <c r="E333" s="3"/>
      <c r="F333" s="2">
        <f t="shared" si="92"/>
        <v>5000000</v>
      </c>
    </row>
    <row r="334" spans="1:13" x14ac:dyDescent="0.2">
      <c r="A334" s="247"/>
      <c r="B334" s="9" t="s">
        <v>91</v>
      </c>
      <c r="C334" s="2">
        <v>30000000</v>
      </c>
      <c r="D334" s="2"/>
      <c r="E334" s="3"/>
      <c r="F334" s="2">
        <f>SUM(C334:E334)</f>
        <v>30000000</v>
      </c>
    </row>
    <row r="335" spans="1:13" x14ac:dyDescent="0.2">
      <c r="A335" s="247"/>
      <c r="B335" s="3" t="s">
        <v>92</v>
      </c>
      <c r="C335" s="2">
        <v>7000000</v>
      </c>
      <c r="D335" s="3"/>
      <c r="E335" s="3"/>
      <c r="F335" s="2">
        <f>SUM(C335:E335)</f>
        <v>7000000</v>
      </c>
    </row>
    <row r="336" spans="1:13" x14ac:dyDescent="0.2">
      <c r="A336" s="247"/>
      <c r="B336" s="3" t="s">
        <v>17</v>
      </c>
      <c r="C336" s="4">
        <f>SUM(C325:C335)</f>
        <v>400000000</v>
      </c>
      <c r="D336" s="4"/>
      <c r="E336" s="4"/>
      <c r="F336" s="4">
        <f>SUM(F325:F335)</f>
        <v>400000000</v>
      </c>
    </row>
    <row r="339" spans="1:13" ht="23.25" customHeight="1" x14ac:dyDescent="0.2">
      <c r="A339" s="247">
        <v>22</v>
      </c>
      <c r="B339" s="258" t="s">
        <v>423</v>
      </c>
      <c r="C339" s="258"/>
      <c r="D339" s="258"/>
      <c r="E339" s="258"/>
      <c r="F339" s="258"/>
      <c r="H339" s="258" t="s">
        <v>107</v>
      </c>
      <c r="I339" s="258"/>
      <c r="J339" s="258"/>
      <c r="K339" s="258"/>
      <c r="L339" s="258"/>
      <c r="M339" s="258"/>
    </row>
    <row r="340" spans="1:13" x14ac:dyDescent="0.2">
      <c r="A340" s="247"/>
      <c r="B340" s="255" t="s">
        <v>18</v>
      </c>
      <c r="C340" s="256" t="s">
        <v>0</v>
      </c>
      <c r="D340" s="256"/>
      <c r="E340" s="256"/>
      <c r="F340" s="255" t="s">
        <v>4</v>
      </c>
      <c r="H340" s="12" t="s">
        <v>5</v>
      </c>
      <c r="I340" s="13" t="s">
        <v>10</v>
      </c>
      <c r="J340" s="13" t="s">
        <v>20</v>
      </c>
      <c r="K340" s="13" t="s">
        <v>21</v>
      </c>
      <c r="L340" s="14" t="s">
        <v>17</v>
      </c>
      <c r="M340" s="15" t="s">
        <v>19</v>
      </c>
    </row>
    <row r="341" spans="1:13" x14ac:dyDescent="0.2">
      <c r="A341" s="247"/>
      <c r="B341" s="255"/>
      <c r="C341" s="16" t="s">
        <v>1</v>
      </c>
      <c r="D341" s="16" t="s">
        <v>2</v>
      </c>
      <c r="E341" s="16" t="s">
        <v>3</v>
      </c>
      <c r="F341" s="255"/>
      <c r="H341" s="3" t="s">
        <v>6</v>
      </c>
      <c r="I341" s="4">
        <f>C342+C343+C344+C347+C348+C349</f>
        <v>340000000</v>
      </c>
      <c r="J341" s="3"/>
      <c r="K341" s="3"/>
      <c r="L341" s="4">
        <f>SUM(I341:K341)</f>
        <v>340000000</v>
      </c>
      <c r="M341" s="24">
        <f t="shared" ref="M341:M346" si="93">(L341/$L$346)</f>
        <v>0.85</v>
      </c>
    </row>
    <row r="342" spans="1:13" ht="22.5" x14ac:dyDescent="0.2">
      <c r="A342" s="247"/>
      <c r="B342" s="8" t="s">
        <v>93</v>
      </c>
      <c r="C342" s="22">
        <v>152000000</v>
      </c>
      <c r="D342" s="3"/>
      <c r="E342" s="3"/>
      <c r="F342" s="2">
        <f>SUM(C342:E342)</f>
        <v>152000000</v>
      </c>
      <c r="H342" s="3" t="s">
        <v>7</v>
      </c>
      <c r="I342" s="3"/>
      <c r="J342" s="3"/>
      <c r="K342" s="3"/>
      <c r="L342" s="4"/>
      <c r="M342" s="24">
        <f t="shared" si="93"/>
        <v>0</v>
      </c>
    </row>
    <row r="343" spans="1:13" x14ac:dyDescent="0.2">
      <c r="A343" s="247"/>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47"/>
      <c r="B344" s="8" t="s">
        <v>95</v>
      </c>
      <c r="C344" s="22">
        <v>100000000</v>
      </c>
      <c r="D344" s="3"/>
      <c r="E344" s="3"/>
      <c r="F344" s="2">
        <f t="shared" si="94"/>
        <v>100000000</v>
      </c>
      <c r="H344" s="3" t="s">
        <v>9</v>
      </c>
      <c r="I344" s="4"/>
      <c r="J344" s="3"/>
      <c r="K344" s="3"/>
      <c r="L344" s="4"/>
      <c r="M344" s="24">
        <f t="shared" si="93"/>
        <v>0</v>
      </c>
    </row>
    <row r="345" spans="1:13" x14ac:dyDescent="0.2">
      <c r="A345" s="247"/>
      <c r="B345" s="8" t="s">
        <v>96</v>
      </c>
      <c r="C345" s="22">
        <v>20000000</v>
      </c>
      <c r="D345" s="3"/>
      <c r="E345" s="3"/>
      <c r="F345" s="2">
        <f t="shared" si="94"/>
        <v>20000000</v>
      </c>
      <c r="H345" s="3" t="s">
        <v>30</v>
      </c>
      <c r="I345" s="3"/>
      <c r="J345" s="3"/>
      <c r="K345" s="3"/>
      <c r="L345" s="4"/>
      <c r="M345" s="24">
        <f t="shared" si="93"/>
        <v>0</v>
      </c>
    </row>
    <row r="346" spans="1:13" x14ac:dyDescent="0.2">
      <c r="A346" s="247"/>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47"/>
      <c r="B347" s="3" t="s">
        <v>98</v>
      </c>
      <c r="C347" s="22">
        <v>15000000</v>
      </c>
      <c r="D347" s="3"/>
      <c r="E347" s="3"/>
      <c r="F347" s="2">
        <f t="shared" si="94"/>
        <v>15000000</v>
      </c>
      <c r="L347" s="19"/>
    </row>
    <row r="348" spans="1:13" x14ac:dyDescent="0.2">
      <c r="A348" s="247"/>
      <c r="B348" s="3" t="s">
        <v>99</v>
      </c>
      <c r="C348" s="22">
        <v>17000000</v>
      </c>
      <c r="D348" s="2"/>
      <c r="E348" s="3"/>
      <c r="F348" s="2">
        <f>SUM(C348:E348)</f>
        <v>17000000</v>
      </c>
    </row>
    <row r="349" spans="1:13" x14ac:dyDescent="0.2">
      <c r="A349" s="247"/>
      <c r="B349" s="3" t="s">
        <v>100</v>
      </c>
      <c r="C349" s="22">
        <v>36000000</v>
      </c>
      <c r="D349" s="2"/>
      <c r="E349" s="3"/>
      <c r="F349" s="2">
        <f t="shared" ref="F349" si="96">SUM(C349:E349)</f>
        <v>36000000</v>
      </c>
    </row>
    <row r="350" spans="1:13" x14ac:dyDescent="0.2">
      <c r="A350" s="247"/>
      <c r="B350" s="3" t="s">
        <v>17</v>
      </c>
      <c r="C350" s="23">
        <f>SUM(C342:C349)</f>
        <v>400000000</v>
      </c>
      <c r="D350" s="4"/>
      <c r="E350" s="4"/>
      <c r="F350" s="4">
        <f>SUM(F342:F349)</f>
        <v>400000000</v>
      </c>
    </row>
    <row r="352" spans="1:13" x14ac:dyDescent="0.2">
      <c r="B352" s="139"/>
      <c r="C352" s="139"/>
      <c r="D352" s="139"/>
      <c r="E352" s="139"/>
      <c r="F352" s="139"/>
      <c r="G352" s="139"/>
      <c r="H352" s="139"/>
      <c r="I352" s="139"/>
      <c r="J352" s="139"/>
      <c r="K352" s="139"/>
      <c r="L352" s="139"/>
      <c r="M352" s="139"/>
    </row>
    <row r="353" spans="1:13" x14ac:dyDescent="0.2">
      <c r="A353" s="289" t="s">
        <v>454</v>
      </c>
      <c r="B353" s="257" t="s">
        <v>424</v>
      </c>
      <c r="C353" s="257"/>
      <c r="D353" s="257"/>
      <c r="E353" s="257"/>
      <c r="F353" s="257"/>
      <c r="G353" s="139"/>
      <c r="H353" s="248" t="s">
        <v>181</v>
      </c>
      <c r="I353" s="248"/>
      <c r="J353" s="248"/>
      <c r="K353" s="248"/>
      <c r="L353" s="248"/>
      <c r="M353" s="248"/>
    </row>
    <row r="354" spans="1:13" x14ac:dyDescent="0.2">
      <c r="A354" s="289"/>
      <c r="B354" s="273" t="s">
        <v>18</v>
      </c>
      <c r="C354" s="278" t="s">
        <v>0</v>
      </c>
      <c r="D354" s="278"/>
      <c r="E354" s="278"/>
      <c r="F354" s="273" t="s">
        <v>4</v>
      </c>
      <c r="G354" s="139"/>
      <c r="H354" s="140" t="s">
        <v>5</v>
      </c>
      <c r="I354" s="141" t="s">
        <v>10</v>
      </c>
      <c r="J354" s="141" t="s">
        <v>20</v>
      </c>
      <c r="K354" s="141" t="s">
        <v>21</v>
      </c>
      <c r="L354" s="142" t="s">
        <v>17</v>
      </c>
      <c r="M354" s="143" t="s">
        <v>19</v>
      </c>
    </row>
    <row r="355" spans="1:13" x14ac:dyDescent="0.2">
      <c r="A355" s="289"/>
      <c r="B355" s="273"/>
      <c r="C355" s="146" t="s">
        <v>1</v>
      </c>
      <c r="D355" s="146" t="s">
        <v>2</v>
      </c>
      <c r="E355" s="146" t="s">
        <v>3</v>
      </c>
      <c r="F355" s="273"/>
      <c r="G355" s="139"/>
      <c r="H355" s="144" t="s">
        <v>6</v>
      </c>
      <c r="I355" s="23">
        <f>C365</f>
        <v>3190000000</v>
      </c>
      <c r="J355" s="23">
        <f>D365</f>
        <v>2410000000</v>
      </c>
      <c r="K355" s="144"/>
      <c r="L355" s="23">
        <f>SUM(I355:K355)</f>
        <v>5600000000</v>
      </c>
      <c r="M355" s="145">
        <f>(L355/$L$360)</f>
        <v>1</v>
      </c>
    </row>
    <row r="356" spans="1:13" ht="36" x14ac:dyDescent="0.2">
      <c r="A356" s="289"/>
      <c r="B356" s="171" t="s">
        <v>388</v>
      </c>
      <c r="C356" s="22">
        <v>464000000</v>
      </c>
      <c r="D356" s="144"/>
      <c r="E356" s="144"/>
      <c r="F356" s="22">
        <f>SUM(C356:E356)</f>
        <v>464000000</v>
      </c>
      <c r="G356" s="139"/>
      <c r="H356" s="144" t="s">
        <v>7</v>
      </c>
      <c r="I356" s="144"/>
      <c r="J356" s="144"/>
      <c r="K356" s="144"/>
      <c r="L356" s="23"/>
      <c r="M356" s="145">
        <f t="shared" ref="M356:M360" si="97">(L356/$L$360)</f>
        <v>0</v>
      </c>
    </row>
    <row r="357" spans="1:13" ht="24" x14ac:dyDescent="0.2">
      <c r="A357" s="289"/>
      <c r="B357" s="171" t="s">
        <v>389</v>
      </c>
      <c r="C357" s="22">
        <v>280000000</v>
      </c>
      <c r="D357" s="144"/>
      <c r="E357" s="144"/>
      <c r="F357" s="22">
        <f t="shared" ref="F357:F364" si="98">SUM(C357:E357)</f>
        <v>280000000</v>
      </c>
      <c r="G357" s="139"/>
      <c r="H357" s="144" t="s">
        <v>8</v>
      </c>
      <c r="I357" s="144"/>
      <c r="J357" s="144"/>
      <c r="K357" s="144"/>
      <c r="L357" s="23"/>
      <c r="M357" s="145">
        <f t="shared" si="97"/>
        <v>0</v>
      </c>
    </row>
    <row r="358" spans="1:13" ht="33.75" x14ac:dyDescent="0.2">
      <c r="A358" s="289"/>
      <c r="B358" s="147" t="s">
        <v>390</v>
      </c>
      <c r="C358" s="22">
        <v>500000000</v>
      </c>
      <c r="D358" s="144"/>
      <c r="E358" s="144"/>
      <c r="F358" s="22">
        <f t="shared" si="98"/>
        <v>500000000</v>
      </c>
      <c r="G358" s="139"/>
      <c r="H358" s="144" t="s">
        <v>9</v>
      </c>
      <c r="I358" s="23"/>
      <c r="J358" s="144"/>
      <c r="K358" s="144"/>
      <c r="L358" s="23"/>
      <c r="M358" s="145">
        <f t="shared" si="97"/>
        <v>0</v>
      </c>
    </row>
    <row r="359" spans="1:13" x14ac:dyDescent="0.2">
      <c r="A359" s="289"/>
      <c r="B359" s="147" t="s">
        <v>391</v>
      </c>
      <c r="C359" s="22">
        <v>500000000</v>
      </c>
      <c r="D359" s="144"/>
      <c r="E359" s="144"/>
      <c r="F359" s="22">
        <f t="shared" si="98"/>
        <v>500000000</v>
      </c>
      <c r="G359" s="139"/>
      <c r="H359" s="144" t="s">
        <v>30</v>
      </c>
      <c r="I359" s="144"/>
      <c r="J359" s="144"/>
      <c r="K359" s="144"/>
      <c r="L359" s="23"/>
      <c r="M359" s="145">
        <f t="shared" si="97"/>
        <v>0</v>
      </c>
    </row>
    <row r="360" spans="1:13" ht="33.75" x14ac:dyDescent="0.2">
      <c r="A360" s="289"/>
      <c r="B360" s="147" t="s">
        <v>392</v>
      </c>
      <c r="C360" s="22">
        <v>1000000000</v>
      </c>
      <c r="D360" s="144"/>
      <c r="E360" s="144"/>
      <c r="F360" s="22">
        <f t="shared" si="98"/>
        <v>1000000000</v>
      </c>
      <c r="G360" s="139"/>
      <c r="H360" s="144" t="s">
        <v>17</v>
      </c>
      <c r="I360" s="23">
        <f>SUM(I355:I359)</f>
        <v>3190000000</v>
      </c>
      <c r="J360" s="23">
        <f t="shared" ref="J360:K360" si="99">SUM(J355:J359)</f>
        <v>2410000000</v>
      </c>
      <c r="K360" s="23">
        <f t="shared" si="99"/>
        <v>0</v>
      </c>
      <c r="L360" s="23">
        <f>SUM(I360:K360)</f>
        <v>5600000000</v>
      </c>
      <c r="M360" s="145">
        <f t="shared" si="97"/>
        <v>1</v>
      </c>
    </row>
    <row r="361" spans="1:13" ht="22.5" x14ac:dyDescent="0.2">
      <c r="A361" s="289"/>
      <c r="B361" s="147" t="s">
        <v>393</v>
      </c>
      <c r="C361" s="22">
        <v>380000000</v>
      </c>
      <c r="D361" s="144"/>
      <c r="E361" s="144"/>
      <c r="F361" s="22">
        <f t="shared" si="98"/>
        <v>380000000</v>
      </c>
      <c r="G361" s="139"/>
      <c r="H361" s="138"/>
      <c r="I361" s="41"/>
      <c r="J361" s="41"/>
      <c r="K361" s="41"/>
      <c r="L361" s="41"/>
      <c r="M361" s="167"/>
    </row>
    <row r="362" spans="1:13" ht="24" x14ac:dyDescent="0.2">
      <c r="A362" s="289"/>
      <c r="B362" s="171" t="s">
        <v>394</v>
      </c>
      <c r="C362" s="22">
        <v>66000000</v>
      </c>
      <c r="D362" s="144"/>
      <c r="E362" s="144"/>
      <c r="F362" s="22">
        <f t="shared" si="98"/>
        <v>66000000</v>
      </c>
      <c r="G362" s="139"/>
      <c r="H362" s="138"/>
      <c r="I362" s="41"/>
      <c r="J362" s="41"/>
      <c r="K362" s="41"/>
      <c r="L362" s="41"/>
      <c r="M362" s="167"/>
    </row>
    <row r="363" spans="1:13" ht="24" x14ac:dyDescent="0.2">
      <c r="A363" s="289"/>
      <c r="B363" s="171" t="s">
        <v>395</v>
      </c>
      <c r="C363" s="144">
        <v>0</v>
      </c>
      <c r="D363" s="22">
        <v>1900000000</v>
      </c>
      <c r="E363" s="144"/>
      <c r="F363" s="22">
        <f t="shared" si="98"/>
        <v>1900000000</v>
      </c>
      <c r="G363" s="139"/>
      <c r="H363" s="138"/>
      <c r="I363" s="41"/>
      <c r="J363" s="41"/>
      <c r="K363" s="41"/>
      <c r="L363" s="41"/>
      <c r="M363" s="167"/>
    </row>
    <row r="364" spans="1:13" ht="12" x14ac:dyDescent="0.2">
      <c r="A364" s="289"/>
      <c r="B364" s="172" t="s">
        <v>396</v>
      </c>
      <c r="C364" s="144">
        <v>0</v>
      </c>
      <c r="D364" s="22">
        <v>510000000</v>
      </c>
      <c r="E364" s="144"/>
      <c r="F364" s="22">
        <f t="shared" si="98"/>
        <v>510000000</v>
      </c>
      <c r="G364" s="139"/>
      <c r="H364" s="138"/>
      <c r="I364" s="41"/>
      <c r="J364" s="41"/>
      <c r="K364" s="41"/>
      <c r="L364" s="41"/>
      <c r="M364" s="167"/>
    </row>
    <row r="365" spans="1:13" x14ac:dyDescent="0.2">
      <c r="A365" s="289"/>
      <c r="B365" s="144" t="s">
        <v>17</v>
      </c>
      <c r="C365" s="23">
        <f>SUM(C356:C364)</f>
        <v>3190000000</v>
      </c>
      <c r="D365" s="23">
        <f>SUM(D356:D364)</f>
        <v>2410000000</v>
      </c>
      <c r="E365" s="23">
        <f>SUM(E356:E364)</f>
        <v>0</v>
      </c>
      <c r="F365" s="23">
        <f>SUM(F356:F364)</f>
        <v>5600000000</v>
      </c>
      <c r="G365" s="139"/>
      <c r="H365" s="138"/>
      <c r="I365" s="41"/>
      <c r="J365" s="41"/>
      <c r="K365" s="41"/>
      <c r="L365" s="41"/>
      <c r="M365" s="167"/>
    </row>
    <row r="366" spans="1:13" x14ac:dyDescent="0.2">
      <c r="A366" s="289"/>
      <c r="B366" s="165"/>
      <c r="C366" s="82"/>
      <c r="D366" s="80"/>
      <c r="E366" s="80"/>
      <c r="F366" s="82"/>
      <c r="G366" s="79"/>
      <c r="H366" s="80"/>
      <c r="I366" s="81"/>
      <c r="J366" s="81"/>
      <c r="K366" s="81"/>
      <c r="L366" s="81"/>
      <c r="M366" s="166"/>
    </row>
    <row r="367" spans="1:13" x14ac:dyDescent="0.2">
      <c r="A367" s="77"/>
      <c r="G367" s="79"/>
      <c r="H367" s="79"/>
      <c r="I367" s="79"/>
      <c r="J367" s="79"/>
      <c r="K367" s="79"/>
      <c r="L367" s="79"/>
      <c r="M367" s="79"/>
    </row>
    <row r="368" spans="1:13" x14ac:dyDescent="0.2">
      <c r="A368" s="77"/>
      <c r="B368" s="80"/>
      <c r="C368" s="81"/>
      <c r="D368" s="81"/>
      <c r="E368" s="81"/>
      <c r="F368" s="82"/>
      <c r="G368" s="79"/>
      <c r="H368" s="176" t="s">
        <v>401</v>
      </c>
      <c r="I368" s="176"/>
      <c r="J368" s="176"/>
      <c r="K368" s="176"/>
      <c r="L368" s="176"/>
      <c r="M368" s="176"/>
    </row>
    <row r="369" spans="1:13" x14ac:dyDescent="0.2">
      <c r="A369" s="156" t="s">
        <v>235</v>
      </c>
      <c r="B369" s="279" t="s">
        <v>401</v>
      </c>
      <c r="C369" s="279"/>
      <c r="D369" s="279"/>
      <c r="E369" s="279"/>
      <c r="F369" s="279"/>
      <c r="G369" s="139"/>
      <c r="H369" s="140" t="s">
        <v>5</v>
      </c>
      <c r="I369" s="141" t="s">
        <v>10</v>
      </c>
      <c r="J369" s="141" t="s">
        <v>20</v>
      </c>
      <c r="K369" s="141" t="s">
        <v>21</v>
      </c>
      <c r="L369" s="142" t="s">
        <v>17</v>
      </c>
      <c r="M369" s="143" t="s">
        <v>19</v>
      </c>
    </row>
    <row r="370" spans="1:13" x14ac:dyDescent="0.2">
      <c r="A370" s="77"/>
      <c r="B370" s="273" t="s">
        <v>182</v>
      </c>
      <c r="C370" s="278" t="s">
        <v>0</v>
      </c>
      <c r="D370" s="278"/>
      <c r="E370" s="278"/>
      <c r="F370" s="273" t="s">
        <v>4</v>
      </c>
      <c r="G370" s="139"/>
      <c r="H370" s="144" t="s">
        <v>6</v>
      </c>
      <c r="I370" s="144">
        <v>0</v>
      </c>
      <c r="J370" s="144"/>
      <c r="K370" s="23">
        <f>E373</f>
        <v>2880000000</v>
      </c>
      <c r="L370" s="23">
        <f>SUM(I370:K370)</f>
        <v>2880000000</v>
      </c>
      <c r="M370" s="145">
        <f>(L370/$L$375)</f>
        <v>1</v>
      </c>
    </row>
    <row r="371" spans="1:13" x14ac:dyDescent="0.2">
      <c r="A371" s="77"/>
      <c r="B371" s="273"/>
      <c r="C371" s="146" t="s">
        <v>1</v>
      </c>
      <c r="D371" s="146" t="s">
        <v>2</v>
      </c>
      <c r="E371" s="146" t="s">
        <v>3</v>
      </c>
      <c r="F371" s="273"/>
      <c r="G371" s="139"/>
      <c r="H371" s="144" t="s">
        <v>7</v>
      </c>
      <c r="I371" s="144">
        <v>0</v>
      </c>
      <c r="J371" s="144"/>
      <c r="K371" s="144"/>
      <c r="L371" s="144"/>
      <c r="M371" s="145">
        <f t="shared" ref="M371:M375" si="100">(L371/$L$375)</f>
        <v>0</v>
      </c>
    </row>
    <row r="372" spans="1:13" ht="45" x14ac:dyDescent="0.2">
      <c r="A372" s="77"/>
      <c r="B372" s="173" t="s">
        <v>397</v>
      </c>
      <c r="C372" s="174">
        <v>0</v>
      </c>
      <c r="D372" s="175"/>
      <c r="E372" s="174">
        <v>2880000000</v>
      </c>
      <c r="F372" s="174">
        <f>SUM(C372:E372)</f>
        <v>2880000000</v>
      </c>
      <c r="G372" s="139"/>
      <c r="H372" s="144" t="s">
        <v>8</v>
      </c>
      <c r="I372" s="144"/>
      <c r="J372" s="144"/>
      <c r="K372" s="144"/>
      <c r="L372" s="144"/>
      <c r="M372" s="145">
        <f t="shared" si="100"/>
        <v>0</v>
      </c>
    </row>
    <row r="373" spans="1:13" x14ac:dyDescent="0.2">
      <c r="A373" s="77"/>
      <c r="B373" s="160" t="s">
        <v>17</v>
      </c>
      <c r="C373" s="34">
        <f>SUM(C372)</f>
        <v>0</v>
      </c>
      <c r="D373" s="34">
        <f t="shared" ref="D373:F373" si="101">SUM(D372)</f>
        <v>0</v>
      </c>
      <c r="E373" s="34">
        <f t="shared" si="101"/>
        <v>2880000000</v>
      </c>
      <c r="F373" s="34">
        <f t="shared" si="101"/>
        <v>2880000000</v>
      </c>
      <c r="G373" s="139"/>
      <c r="H373" s="144" t="s">
        <v>9</v>
      </c>
      <c r="I373" s="144"/>
      <c r="J373" s="144"/>
      <c r="K373" s="144"/>
      <c r="L373" s="144"/>
      <c r="M373" s="145">
        <f t="shared" si="100"/>
        <v>0</v>
      </c>
    </row>
    <row r="374" spans="1:13" x14ac:dyDescent="0.2">
      <c r="A374" s="77"/>
      <c r="B374" s="139"/>
      <c r="C374" s="139"/>
      <c r="D374" s="139"/>
      <c r="E374" s="139"/>
      <c r="F374" s="139"/>
      <c r="G374" s="139"/>
      <c r="H374" s="144" t="s">
        <v>30</v>
      </c>
      <c r="I374" s="144"/>
      <c r="J374" s="144"/>
      <c r="K374" s="144"/>
      <c r="L374" s="144"/>
      <c r="M374" s="145">
        <f t="shared" si="100"/>
        <v>0</v>
      </c>
    </row>
    <row r="375" spans="1:13" x14ac:dyDescent="0.2">
      <c r="A375" s="77"/>
      <c r="B375" s="139"/>
      <c r="C375" s="139"/>
      <c r="D375" s="139"/>
      <c r="E375" s="139"/>
      <c r="F375" s="139"/>
      <c r="G375" s="139"/>
      <c r="H375" s="144" t="s">
        <v>17</v>
      </c>
      <c r="I375" s="23">
        <f>SUM(I370:I374)</f>
        <v>0</v>
      </c>
      <c r="J375" s="23">
        <f t="shared" ref="J375:L375" si="102">SUM(J370:J374)</f>
        <v>0</v>
      </c>
      <c r="K375" s="23">
        <f t="shared" si="102"/>
        <v>2880000000</v>
      </c>
      <c r="L375" s="23">
        <f t="shared" si="102"/>
        <v>2880000000</v>
      </c>
      <c r="M375" s="145">
        <f t="shared" si="100"/>
        <v>1</v>
      </c>
    </row>
    <row r="376" spans="1:13" x14ac:dyDescent="0.2">
      <c r="A376" s="77"/>
      <c r="B376" s="74"/>
      <c r="C376" s="81"/>
      <c r="D376" s="81"/>
      <c r="E376" s="81"/>
      <c r="F376" s="82"/>
      <c r="G376" s="79"/>
      <c r="H376" s="79"/>
      <c r="I376" s="79"/>
      <c r="J376" s="79"/>
      <c r="K376" s="79"/>
      <c r="L376" s="79"/>
      <c r="M376" s="79"/>
    </row>
    <row r="377" spans="1:13" x14ac:dyDescent="0.2">
      <c r="A377" s="44"/>
    </row>
    <row r="378" spans="1:13" ht="22.5" customHeight="1" x14ac:dyDescent="0.2">
      <c r="A378" s="268" t="s">
        <v>201</v>
      </c>
      <c r="B378" s="269" t="s">
        <v>425</v>
      </c>
      <c r="C378" s="270"/>
      <c r="D378" s="270"/>
      <c r="E378" s="270"/>
      <c r="F378" s="271"/>
      <c r="H378" s="267" t="s">
        <v>171</v>
      </c>
      <c r="I378" s="267"/>
      <c r="J378" s="267"/>
      <c r="K378" s="267"/>
      <c r="L378" s="267"/>
      <c r="M378" s="267"/>
    </row>
    <row r="379" spans="1:13" ht="22.5" x14ac:dyDescent="0.2">
      <c r="A379" s="268"/>
      <c r="B379" s="45" t="s">
        <v>18</v>
      </c>
      <c r="C379" s="46" t="s">
        <v>0</v>
      </c>
      <c r="D379" s="46"/>
      <c r="E379" s="46"/>
      <c r="F379" s="45" t="s">
        <v>4</v>
      </c>
      <c r="H379" s="46" t="s">
        <v>5</v>
      </c>
      <c r="I379" s="45" t="s">
        <v>10</v>
      </c>
      <c r="J379" s="45" t="s">
        <v>20</v>
      </c>
      <c r="K379" s="45" t="s">
        <v>21</v>
      </c>
      <c r="L379" s="14" t="s">
        <v>17</v>
      </c>
      <c r="M379" s="15" t="s">
        <v>19</v>
      </c>
    </row>
    <row r="380" spans="1:13" x14ac:dyDescent="0.2">
      <c r="A380" s="268"/>
      <c r="B380" s="45"/>
      <c r="C380" s="16" t="s">
        <v>1</v>
      </c>
      <c r="D380" s="16" t="s">
        <v>2</v>
      </c>
      <c r="E380" s="16" t="s">
        <v>3</v>
      </c>
      <c r="F380" s="45"/>
      <c r="H380" s="3" t="s">
        <v>6</v>
      </c>
      <c r="I380" s="4">
        <f>C381+C382+C383+C384+C385+C386</f>
        <v>1753750000</v>
      </c>
      <c r="J380" s="2">
        <f>D389</f>
        <v>55000000</v>
      </c>
      <c r="K380" s="2"/>
      <c r="L380" s="2">
        <f>SUM(I380:K380)</f>
        <v>1808750000</v>
      </c>
      <c r="M380" s="24">
        <f>(L380/$L$385)</f>
        <v>0.62397585166019831</v>
      </c>
    </row>
    <row r="381" spans="1:13" x14ac:dyDescent="0.2">
      <c r="A381" s="268"/>
      <c r="B381" s="8" t="s">
        <v>145</v>
      </c>
      <c r="C381" s="22">
        <v>80000000</v>
      </c>
      <c r="D381" s="3"/>
      <c r="E381" s="3"/>
      <c r="F381" s="2">
        <f>SUM(C381:E381)</f>
        <v>80000000</v>
      </c>
      <c r="H381" s="3" t="s">
        <v>7</v>
      </c>
      <c r="I381" s="4"/>
      <c r="J381" s="2"/>
      <c r="K381" s="2"/>
      <c r="L381" s="2"/>
      <c r="M381" s="24">
        <f t="shared" ref="M381:M385" si="103">(L381/$L$385)</f>
        <v>0</v>
      </c>
    </row>
    <row r="382" spans="1:13" x14ac:dyDescent="0.2">
      <c r="A382" s="268"/>
      <c r="B382" s="8" t="s">
        <v>164</v>
      </c>
      <c r="C382" s="22">
        <v>245000000</v>
      </c>
      <c r="D382" s="3"/>
      <c r="E382" s="3"/>
      <c r="F382" s="2">
        <f t="shared" ref="F382:F387" si="104">SUM(C382:E382)</f>
        <v>245000000</v>
      </c>
      <c r="H382" s="3" t="s">
        <v>8</v>
      </c>
      <c r="I382" s="4">
        <f>C387+C388</f>
        <v>1090000000</v>
      </c>
      <c r="J382" s="2"/>
      <c r="K382" s="2"/>
      <c r="L382" s="2">
        <f>SUM(I382:K382)</f>
        <v>1090000000</v>
      </c>
      <c r="M382" s="24">
        <f t="shared" si="103"/>
        <v>0.37602414833980163</v>
      </c>
    </row>
    <row r="383" spans="1:13" ht="11.25" customHeight="1" x14ac:dyDescent="0.2">
      <c r="A383" s="268"/>
      <c r="B383" s="8" t="s">
        <v>165</v>
      </c>
      <c r="C383" s="22">
        <v>62000000</v>
      </c>
      <c r="D383" s="3"/>
      <c r="E383" s="3"/>
      <c r="F383" s="2">
        <f t="shared" si="104"/>
        <v>62000000</v>
      </c>
      <c r="H383" s="3" t="s">
        <v>9</v>
      </c>
      <c r="I383" s="4"/>
      <c r="J383" s="2"/>
      <c r="K383" s="2"/>
      <c r="L383" s="2"/>
      <c r="M383" s="24">
        <f t="shared" si="103"/>
        <v>0</v>
      </c>
    </row>
    <row r="384" spans="1:13" x14ac:dyDescent="0.2">
      <c r="A384" s="268"/>
      <c r="B384" s="8" t="s">
        <v>166</v>
      </c>
      <c r="C384" s="22">
        <v>325750000</v>
      </c>
      <c r="D384" s="2"/>
      <c r="E384" s="3"/>
      <c r="F384" s="2">
        <f t="shared" si="104"/>
        <v>325750000</v>
      </c>
      <c r="H384" s="3" t="s">
        <v>30</v>
      </c>
      <c r="I384" s="3"/>
      <c r="J384" s="2"/>
      <c r="K384" s="2"/>
      <c r="L384" s="2"/>
      <c r="M384" s="24">
        <f t="shared" si="103"/>
        <v>0</v>
      </c>
    </row>
    <row r="385" spans="1:13" ht="22.5" x14ac:dyDescent="0.2">
      <c r="A385" s="268"/>
      <c r="B385" s="9" t="s">
        <v>167</v>
      </c>
      <c r="C385" s="22">
        <v>695000000</v>
      </c>
      <c r="D385" s="2"/>
      <c r="E385" s="3"/>
      <c r="F385" s="2">
        <f>SUM(C385:E385)</f>
        <v>695000000</v>
      </c>
      <c r="H385" s="3" t="s">
        <v>17</v>
      </c>
      <c r="I385" s="4">
        <f>SUM(I381:I384)</f>
        <v>1090000000</v>
      </c>
      <c r="J385" s="4">
        <f>SUM(J380:J384)</f>
        <v>55000000</v>
      </c>
      <c r="K385" s="4"/>
      <c r="L385" s="4">
        <f>SUM(L380:L384)</f>
        <v>2898750000</v>
      </c>
      <c r="M385" s="24">
        <f t="shared" si="103"/>
        <v>1</v>
      </c>
    </row>
    <row r="386" spans="1:13" ht="22.5" x14ac:dyDescent="0.2">
      <c r="A386" s="268"/>
      <c r="B386" s="9" t="s">
        <v>168</v>
      </c>
      <c r="C386" s="22">
        <v>346000000</v>
      </c>
      <c r="D386" s="2"/>
      <c r="E386" s="3"/>
      <c r="F386" s="2">
        <f t="shared" si="104"/>
        <v>346000000</v>
      </c>
    </row>
    <row r="387" spans="1:13" x14ac:dyDescent="0.2">
      <c r="A387" s="268"/>
      <c r="B387" s="9" t="s">
        <v>169</v>
      </c>
      <c r="C387" s="22">
        <v>595000000</v>
      </c>
      <c r="D387" s="2"/>
      <c r="E387" s="3"/>
      <c r="F387" s="2">
        <f t="shared" si="104"/>
        <v>595000000</v>
      </c>
    </row>
    <row r="388" spans="1:13" ht="11.25" customHeight="1" x14ac:dyDescent="0.2">
      <c r="A388" s="268"/>
      <c r="B388" s="9" t="s">
        <v>170</v>
      </c>
      <c r="C388" s="22">
        <v>495000000</v>
      </c>
      <c r="D388" s="22"/>
      <c r="E388" s="3"/>
      <c r="F388" s="2">
        <f>SUM(C388:E388)</f>
        <v>495000000</v>
      </c>
    </row>
    <row r="389" spans="1:13" ht="11.25" customHeight="1" x14ac:dyDescent="0.2">
      <c r="A389" s="268"/>
      <c r="B389" s="9" t="s">
        <v>153</v>
      </c>
      <c r="D389" s="22">
        <v>55000000</v>
      </c>
      <c r="E389" s="3"/>
      <c r="F389" s="2">
        <f>SUM(D389:E389)</f>
        <v>55000000</v>
      </c>
    </row>
    <row r="390" spans="1:13" x14ac:dyDescent="0.2">
      <c r="A390" s="268"/>
      <c r="B390" s="3" t="s">
        <v>17</v>
      </c>
      <c r="C390" s="23">
        <f>SUM(C381:C389)</f>
        <v>2843750000</v>
      </c>
      <c r="D390" s="23">
        <f>SUM(D381:D389)</f>
        <v>55000000</v>
      </c>
      <c r="E390" s="23"/>
      <c r="F390" s="23">
        <f>SUM(F381:F389)</f>
        <v>2898750000</v>
      </c>
    </row>
    <row r="391" spans="1:13" x14ac:dyDescent="0.2">
      <c r="A391" s="51"/>
    </row>
    <row r="393" spans="1:13" ht="11.25" customHeight="1" x14ac:dyDescent="0.2">
      <c r="A393" s="268" t="s">
        <v>172</v>
      </c>
      <c r="B393" s="269" t="s">
        <v>426</v>
      </c>
      <c r="C393" s="270"/>
      <c r="D393" s="270"/>
      <c r="E393" s="270"/>
      <c r="F393" s="271"/>
      <c r="H393" s="267" t="s">
        <v>178</v>
      </c>
      <c r="I393" s="267"/>
      <c r="J393" s="267"/>
      <c r="K393" s="267"/>
      <c r="L393" s="267"/>
      <c r="M393" s="267"/>
    </row>
    <row r="394" spans="1:13" ht="22.5" x14ac:dyDescent="0.2">
      <c r="A394" s="268"/>
      <c r="B394" s="45" t="s">
        <v>18</v>
      </c>
      <c r="C394" s="46" t="s">
        <v>0</v>
      </c>
      <c r="D394" s="46"/>
      <c r="E394" s="46"/>
      <c r="F394" s="45" t="s">
        <v>4</v>
      </c>
      <c r="H394" s="46" t="s">
        <v>5</v>
      </c>
      <c r="I394" s="45" t="s">
        <v>10</v>
      </c>
      <c r="J394" s="45" t="s">
        <v>20</v>
      </c>
      <c r="K394" s="45" t="s">
        <v>21</v>
      </c>
      <c r="L394" s="14" t="s">
        <v>17</v>
      </c>
      <c r="M394" s="15" t="s">
        <v>19</v>
      </c>
    </row>
    <row r="395" spans="1:13" x14ac:dyDescent="0.2">
      <c r="A395" s="268"/>
      <c r="B395" s="45"/>
      <c r="C395" s="16" t="s">
        <v>1</v>
      </c>
      <c r="D395" s="16" t="s">
        <v>2</v>
      </c>
      <c r="E395" s="16" t="s">
        <v>3</v>
      </c>
      <c r="F395" s="45"/>
      <c r="H395" s="3" t="s">
        <v>6</v>
      </c>
      <c r="I395" s="4">
        <f>C396+C397+C398+C399</f>
        <v>158500000</v>
      </c>
      <c r="J395" s="2"/>
      <c r="K395" s="2"/>
      <c r="L395" s="2">
        <f>SUM(I395:K395)</f>
        <v>158500000</v>
      </c>
      <c r="M395" s="24">
        <f>(L395/$L$400)</f>
        <v>0.55859030837004409</v>
      </c>
    </row>
    <row r="396" spans="1:13" x14ac:dyDescent="0.2">
      <c r="A396" s="268"/>
      <c r="B396" s="8" t="s">
        <v>145</v>
      </c>
      <c r="C396" s="22">
        <v>40000000</v>
      </c>
      <c r="D396" s="3"/>
      <c r="E396" s="3"/>
      <c r="F396" s="2">
        <f>SUM(C396:E396)</f>
        <v>40000000</v>
      </c>
      <c r="H396" s="3" t="s">
        <v>7</v>
      </c>
      <c r="I396" s="4"/>
      <c r="J396" s="2"/>
      <c r="K396" s="2"/>
      <c r="L396" s="2"/>
      <c r="M396" s="24">
        <f t="shared" ref="M396:M400" si="105">(L396/$L$400)</f>
        <v>0</v>
      </c>
    </row>
    <row r="397" spans="1:13" x14ac:dyDescent="0.2">
      <c r="A397" s="268"/>
      <c r="B397" s="8" t="s">
        <v>173</v>
      </c>
      <c r="C397" s="22">
        <v>23000000</v>
      </c>
      <c r="D397" s="3"/>
      <c r="E397" s="3"/>
      <c r="F397" s="2">
        <f t="shared" ref="F397:F399" si="106">SUM(C397:E397)</f>
        <v>23000000</v>
      </c>
      <c r="H397" s="3" t="s">
        <v>8</v>
      </c>
      <c r="I397" s="4">
        <f>C400+C401</f>
        <v>125250000</v>
      </c>
      <c r="J397" s="2"/>
      <c r="K397" s="2"/>
      <c r="L397" s="2">
        <f>SUM(I397:K397)</f>
        <v>125250000</v>
      </c>
      <c r="M397" s="24">
        <f t="shared" si="105"/>
        <v>0.44140969162995597</v>
      </c>
    </row>
    <row r="398" spans="1:13" x14ac:dyDescent="0.2">
      <c r="A398" s="268"/>
      <c r="B398" s="8" t="s">
        <v>174</v>
      </c>
      <c r="C398" s="22">
        <v>67500000</v>
      </c>
      <c r="D398" s="3"/>
      <c r="E398" s="3"/>
      <c r="F398" s="2">
        <f t="shared" si="106"/>
        <v>67500000</v>
      </c>
      <c r="H398" s="3" t="s">
        <v>9</v>
      </c>
      <c r="I398" s="4"/>
      <c r="J398" s="2"/>
      <c r="K398" s="2"/>
      <c r="L398" s="2"/>
      <c r="M398" s="24">
        <f t="shared" si="105"/>
        <v>0</v>
      </c>
    </row>
    <row r="399" spans="1:13" x14ac:dyDescent="0.2">
      <c r="A399" s="268"/>
      <c r="B399" s="8" t="s">
        <v>175</v>
      </c>
      <c r="C399" s="22">
        <v>28000000</v>
      </c>
      <c r="D399" s="2"/>
      <c r="E399" s="3"/>
      <c r="F399" s="2">
        <f t="shared" si="106"/>
        <v>28000000</v>
      </c>
      <c r="H399" s="3" t="s">
        <v>30</v>
      </c>
      <c r="I399" s="3"/>
      <c r="J399" s="2"/>
      <c r="K399" s="2"/>
      <c r="L399" s="2"/>
      <c r="M399" s="24">
        <f t="shared" si="105"/>
        <v>0</v>
      </c>
    </row>
    <row r="400" spans="1:13" x14ac:dyDescent="0.2">
      <c r="A400" s="268"/>
      <c r="B400" s="9" t="s">
        <v>176</v>
      </c>
      <c r="C400" s="22">
        <v>110000000</v>
      </c>
      <c r="D400" s="2"/>
      <c r="E400" s="3"/>
      <c r="F400" s="2">
        <f>SUM(C400:E400)</f>
        <v>110000000</v>
      </c>
      <c r="H400" s="3" t="s">
        <v>17</v>
      </c>
      <c r="I400" s="4">
        <f>SUM(I395:I399)</f>
        <v>283750000</v>
      </c>
      <c r="J400" s="4"/>
      <c r="K400" s="4"/>
      <c r="L400" s="4">
        <f>SUM(L395:L399)</f>
        <v>283750000</v>
      </c>
      <c r="M400" s="24">
        <f t="shared" si="105"/>
        <v>1</v>
      </c>
    </row>
    <row r="401" spans="1:13" x14ac:dyDescent="0.2">
      <c r="A401" s="268"/>
      <c r="B401" s="9" t="s">
        <v>177</v>
      </c>
      <c r="C401" s="22">
        <v>15250000</v>
      </c>
      <c r="D401" s="2"/>
      <c r="E401" s="3"/>
      <c r="F401" s="2">
        <f t="shared" ref="F401" si="107">SUM(C401:E401)</f>
        <v>15250000</v>
      </c>
    </row>
    <row r="402" spans="1:13" x14ac:dyDescent="0.2">
      <c r="A402" s="50"/>
      <c r="B402" s="3" t="s">
        <v>17</v>
      </c>
      <c r="C402" s="23">
        <f>SUM(C396:C401)</f>
        <v>283750000</v>
      </c>
      <c r="D402" s="23"/>
      <c r="E402" s="23"/>
      <c r="F402" s="23">
        <f>SUM(F396:F401)</f>
        <v>283750000</v>
      </c>
    </row>
    <row r="403" spans="1:13" x14ac:dyDescent="0.2">
      <c r="A403" s="50"/>
      <c r="B403" s="7"/>
      <c r="C403" s="41"/>
      <c r="D403" s="41"/>
      <c r="E403" s="41"/>
      <c r="F403" s="41"/>
    </row>
    <row r="404" spans="1:13" x14ac:dyDescent="0.2">
      <c r="A404" s="50"/>
      <c r="B404" s="138"/>
      <c r="C404" s="41"/>
      <c r="D404" s="41"/>
      <c r="E404" s="41"/>
      <c r="F404" s="41"/>
      <c r="G404" s="139"/>
      <c r="H404" s="139"/>
      <c r="I404" s="139"/>
      <c r="J404" s="139"/>
      <c r="K404" s="139"/>
      <c r="L404" s="139"/>
      <c r="M404" s="139"/>
    </row>
    <row r="405" spans="1:13" ht="22.5" customHeight="1" x14ac:dyDescent="0.2">
      <c r="A405" s="247">
        <v>26</v>
      </c>
      <c r="B405" s="248" t="s">
        <v>427</v>
      </c>
      <c r="C405" s="248"/>
      <c r="D405" s="248"/>
      <c r="E405" s="248"/>
      <c r="F405" s="248"/>
      <c r="G405" s="139"/>
      <c r="H405" s="248" t="s">
        <v>400</v>
      </c>
      <c r="I405" s="248"/>
      <c r="J405" s="248"/>
      <c r="K405" s="248"/>
      <c r="L405" s="248"/>
      <c r="M405" s="248"/>
    </row>
    <row r="406" spans="1:13" x14ac:dyDescent="0.2">
      <c r="A406" s="247"/>
      <c r="B406" s="249" t="s">
        <v>18</v>
      </c>
      <c r="C406" s="251" t="s">
        <v>0</v>
      </c>
      <c r="D406" s="252"/>
      <c r="E406" s="253"/>
      <c r="F406" s="249" t="s">
        <v>4</v>
      </c>
      <c r="G406" s="139"/>
      <c r="H406" s="140" t="s">
        <v>5</v>
      </c>
      <c r="I406" s="141" t="s">
        <v>10</v>
      </c>
      <c r="J406" s="141" t="s">
        <v>20</v>
      </c>
      <c r="K406" s="141" t="s">
        <v>21</v>
      </c>
      <c r="L406" s="142" t="s">
        <v>17</v>
      </c>
      <c r="M406" s="143" t="s">
        <v>19</v>
      </c>
    </row>
    <row r="407" spans="1:13" ht="12.75" customHeight="1" x14ac:dyDescent="0.2">
      <c r="A407" s="247"/>
      <c r="B407" s="250"/>
      <c r="C407" s="146" t="s">
        <v>1</v>
      </c>
      <c r="D407" s="146" t="s">
        <v>2</v>
      </c>
      <c r="E407" s="146" t="s">
        <v>3</v>
      </c>
      <c r="F407" s="250"/>
      <c r="G407" s="139"/>
      <c r="H407" s="144" t="s">
        <v>6</v>
      </c>
      <c r="I407" s="23">
        <f>C412</f>
        <v>200000000</v>
      </c>
      <c r="J407" s="144"/>
      <c r="K407" s="144"/>
      <c r="L407" s="23">
        <f>SUM(I407:K407)</f>
        <v>200000000</v>
      </c>
      <c r="M407" s="145">
        <f>(I407/$L$412)</f>
        <v>1</v>
      </c>
    </row>
    <row r="408" spans="1:13" x14ac:dyDescent="0.2">
      <c r="A408" s="247"/>
      <c r="B408" s="144" t="s">
        <v>358</v>
      </c>
      <c r="C408" s="22">
        <v>120000000</v>
      </c>
      <c r="D408" s="144"/>
      <c r="E408" s="144"/>
      <c r="F408" s="23">
        <f>SUM(C408:E408)</f>
        <v>120000000</v>
      </c>
      <c r="G408" s="139"/>
      <c r="H408" s="144" t="s">
        <v>7</v>
      </c>
      <c r="I408" s="144"/>
      <c r="J408" s="144"/>
      <c r="K408" s="144"/>
      <c r="L408" s="144"/>
      <c r="M408" s="145">
        <f t="shared" ref="M408:M411" si="108">(I408/$L$412)</f>
        <v>0</v>
      </c>
    </row>
    <row r="409" spans="1:13" x14ac:dyDescent="0.2">
      <c r="A409" s="247"/>
      <c r="B409" s="144" t="s">
        <v>359</v>
      </c>
      <c r="C409" s="22">
        <v>40000000</v>
      </c>
      <c r="D409" s="144"/>
      <c r="E409" s="144"/>
      <c r="F409" s="23">
        <f t="shared" ref="F409:F411" si="109">SUM(C409:E409)</f>
        <v>40000000</v>
      </c>
      <c r="G409" s="139"/>
      <c r="H409" s="144" t="s">
        <v>8</v>
      </c>
      <c r="I409" s="144"/>
      <c r="J409" s="144"/>
      <c r="K409" s="144"/>
      <c r="L409" s="144"/>
      <c r="M409" s="145">
        <f t="shared" si="108"/>
        <v>0</v>
      </c>
    </row>
    <row r="410" spans="1:13" x14ac:dyDescent="0.2">
      <c r="A410" s="247"/>
      <c r="B410" s="144" t="s">
        <v>360</v>
      </c>
      <c r="C410" s="22">
        <v>20000000</v>
      </c>
      <c r="D410" s="144"/>
      <c r="E410" s="144"/>
      <c r="F410" s="23">
        <f t="shared" si="109"/>
        <v>20000000</v>
      </c>
      <c r="G410" s="139"/>
      <c r="H410" s="144" t="s">
        <v>9</v>
      </c>
      <c r="I410" s="144"/>
      <c r="J410" s="144"/>
      <c r="K410" s="144"/>
      <c r="L410" s="144"/>
      <c r="M410" s="145">
        <f>(I410/$L$412)</f>
        <v>0</v>
      </c>
    </row>
    <row r="411" spans="1:13" x14ac:dyDescent="0.2">
      <c r="A411" s="247"/>
      <c r="B411" s="144" t="s">
        <v>361</v>
      </c>
      <c r="C411" s="22">
        <v>20000000</v>
      </c>
      <c r="D411" s="144"/>
      <c r="E411" s="144"/>
      <c r="F411" s="23">
        <f t="shared" si="109"/>
        <v>20000000</v>
      </c>
      <c r="G411" s="139"/>
      <c r="H411" s="144" t="s">
        <v>30</v>
      </c>
      <c r="I411" s="144"/>
      <c r="J411" s="144"/>
      <c r="K411" s="144"/>
      <c r="L411" s="144"/>
      <c r="M411" s="145">
        <f t="shared" si="108"/>
        <v>0</v>
      </c>
    </row>
    <row r="412" spans="1:13" x14ac:dyDescent="0.2">
      <c r="A412" s="247"/>
      <c r="B412" s="144" t="s">
        <v>17</v>
      </c>
      <c r="C412" s="23">
        <f>SUM(C408:C411)</f>
        <v>200000000</v>
      </c>
      <c r="D412" s="144"/>
      <c r="E412" s="144"/>
      <c r="F412" s="23">
        <f>SUM(C412:E412)</f>
        <v>200000000</v>
      </c>
      <c r="G412" s="139"/>
      <c r="H412" s="144" t="s">
        <v>17</v>
      </c>
      <c r="I412" s="23">
        <f>SUM(I407:I410)</f>
        <v>200000000</v>
      </c>
      <c r="J412" s="23"/>
      <c r="K412" s="23"/>
      <c r="L412" s="23">
        <f>SUM(L407:L410)</f>
        <v>200000000</v>
      </c>
      <c r="M412" s="145">
        <f>(I412/$L$412)</f>
        <v>1</v>
      </c>
    </row>
    <row r="413" spans="1:13" x14ac:dyDescent="0.2">
      <c r="A413" s="247"/>
    </row>
    <row r="414" spans="1:13" x14ac:dyDescent="0.2">
      <c r="A414" s="50"/>
      <c r="B414" s="7"/>
      <c r="C414" s="41"/>
      <c r="D414" s="41"/>
      <c r="E414" s="41"/>
      <c r="F414" s="41"/>
    </row>
    <row r="415" spans="1:13" x14ac:dyDescent="0.2">
      <c r="B415" s="288"/>
      <c r="C415" s="288"/>
    </row>
    <row r="416" spans="1:13" x14ac:dyDescent="0.2">
      <c r="B416" s="283" t="s">
        <v>335</v>
      </c>
      <c r="C416" s="284"/>
      <c r="D416" s="284"/>
      <c r="E416" s="284"/>
      <c r="F416" s="285"/>
      <c r="H416" s="260" t="s">
        <v>335</v>
      </c>
      <c r="I416" s="260"/>
      <c r="J416" s="260"/>
      <c r="K416" s="260"/>
      <c r="L416" s="260"/>
      <c r="M416" s="260"/>
    </row>
    <row r="417" spans="1:13" ht="22.5" x14ac:dyDescent="0.2">
      <c r="B417" s="68" t="s">
        <v>182</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C422</f>
        <v>0</v>
      </c>
      <c r="J418" s="2"/>
      <c r="K418" s="2">
        <f>E422</f>
        <v>7800000000</v>
      </c>
      <c r="L418" s="2">
        <f>SUM(I418:K418)</f>
        <v>7800000000</v>
      </c>
      <c r="M418" s="24">
        <f>(L418/$L$423)</f>
        <v>1</v>
      </c>
    </row>
    <row r="419" spans="1:13" ht="22.5" x14ac:dyDescent="0.2">
      <c r="B419" s="8" t="s">
        <v>196</v>
      </c>
      <c r="C419" s="2">
        <v>0</v>
      </c>
      <c r="D419" s="3"/>
      <c r="E419" s="2">
        <v>3240000000</v>
      </c>
      <c r="F419" s="4">
        <f>SUM(C419:E419)</f>
        <v>3240000000</v>
      </c>
      <c r="H419" s="3" t="s">
        <v>7</v>
      </c>
      <c r="I419" s="4"/>
      <c r="J419" s="2"/>
      <c r="K419" s="2"/>
      <c r="L419" s="2"/>
      <c r="M419" s="24">
        <f t="shared" ref="M419:M423" si="110">(L419/$L$423)</f>
        <v>0</v>
      </c>
    </row>
    <row r="420" spans="1:13" x14ac:dyDescent="0.2">
      <c r="B420" s="8" t="s">
        <v>197</v>
      </c>
      <c r="C420" s="2">
        <v>0</v>
      </c>
      <c r="D420" s="3"/>
      <c r="E420" s="2">
        <v>3960000000</v>
      </c>
      <c r="F420" s="4">
        <f t="shared" ref="F420:F421" si="111">SUM(C420:E420)</f>
        <v>3960000000</v>
      </c>
      <c r="H420" s="3" t="s">
        <v>8</v>
      </c>
      <c r="I420" s="4"/>
      <c r="J420" s="2"/>
      <c r="K420" s="2"/>
      <c r="L420" s="2"/>
      <c r="M420" s="24">
        <f t="shared" si="110"/>
        <v>0</v>
      </c>
    </row>
    <row r="421" spans="1:13" x14ac:dyDescent="0.2">
      <c r="B421" s="8" t="s">
        <v>198</v>
      </c>
      <c r="C421" s="2">
        <v>0</v>
      </c>
      <c r="D421" s="3"/>
      <c r="E421" s="2">
        <v>600000000</v>
      </c>
      <c r="F421" s="4">
        <f t="shared" si="111"/>
        <v>600000000</v>
      </c>
      <c r="H421" s="3" t="s">
        <v>9</v>
      </c>
      <c r="I421" s="4"/>
      <c r="J421" s="2"/>
      <c r="K421" s="2"/>
      <c r="L421" s="2"/>
      <c r="M421" s="24">
        <f t="shared" si="110"/>
        <v>0</v>
      </c>
    </row>
    <row r="422" spans="1:13" x14ac:dyDescent="0.2">
      <c r="B422" s="3" t="s">
        <v>17</v>
      </c>
      <c r="C422" s="2">
        <f>SUM(C419:C421)</f>
        <v>0</v>
      </c>
      <c r="D422" s="2">
        <f t="shared" ref="D422:E422" si="112">SUM(D419:D421)</f>
        <v>0</v>
      </c>
      <c r="E422" s="2">
        <f t="shared" si="112"/>
        <v>7800000000</v>
      </c>
      <c r="F422" s="2">
        <f>SUM(F419:F421)</f>
        <v>7800000000</v>
      </c>
      <c r="H422" s="3" t="s">
        <v>30</v>
      </c>
      <c r="I422" s="3"/>
      <c r="J422" s="2"/>
      <c r="K422" s="2"/>
      <c r="L422" s="2"/>
      <c r="M422" s="24">
        <f t="shared" si="110"/>
        <v>0</v>
      </c>
    </row>
    <row r="423" spans="1:13" x14ac:dyDescent="0.2">
      <c r="B423" s="75"/>
      <c r="C423" s="75"/>
      <c r="H423" s="3" t="s">
        <v>17</v>
      </c>
      <c r="I423" s="4">
        <f>SUM(I418:I422)</f>
        <v>0</v>
      </c>
      <c r="J423" s="4"/>
      <c r="K423" s="4"/>
      <c r="L423" s="4">
        <f>SUM(L418:L422)</f>
        <v>7800000000</v>
      </c>
      <c r="M423" s="24">
        <f t="shared" si="110"/>
        <v>1</v>
      </c>
    </row>
    <row r="424" spans="1:13" ht="12" customHeight="1" x14ac:dyDescent="0.2">
      <c r="A424" s="43"/>
    </row>
    <row r="425" spans="1:13" ht="14.45" customHeight="1" x14ac:dyDescent="0.2">
      <c r="A425" s="268" t="s">
        <v>155</v>
      </c>
      <c r="B425" s="267" t="s">
        <v>428</v>
      </c>
      <c r="C425" s="267"/>
      <c r="D425" s="267"/>
      <c r="E425" s="267"/>
      <c r="F425" s="267"/>
      <c r="H425" s="267" t="s">
        <v>154</v>
      </c>
      <c r="I425" s="267"/>
      <c r="J425" s="267"/>
      <c r="K425" s="267"/>
      <c r="L425" s="267"/>
      <c r="M425" s="267"/>
    </row>
    <row r="426" spans="1:13" x14ac:dyDescent="0.2">
      <c r="A426" s="268"/>
      <c r="B426" s="255" t="s">
        <v>18</v>
      </c>
      <c r="C426" s="256" t="s">
        <v>0</v>
      </c>
      <c r="D426" s="256"/>
      <c r="E426" s="256"/>
      <c r="F426" s="255" t="s">
        <v>4</v>
      </c>
      <c r="H426" s="26" t="s">
        <v>5</v>
      </c>
      <c r="I426" s="25" t="s">
        <v>10</v>
      </c>
      <c r="J426" s="25" t="s">
        <v>20</v>
      </c>
      <c r="K426" s="25" t="s">
        <v>21</v>
      </c>
      <c r="L426" s="14" t="s">
        <v>17</v>
      </c>
      <c r="M426" s="15" t="s">
        <v>19</v>
      </c>
    </row>
    <row r="427" spans="1:13" x14ac:dyDescent="0.2">
      <c r="A427" s="268"/>
      <c r="B427" s="255"/>
      <c r="C427" s="16" t="s">
        <v>1</v>
      </c>
      <c r="D427" s="16" t="s">
        <v>2</v>
      </c>
      <c r="E427" s="16" t="s">
        <v>3</v>
      </c>
      <c r="F427" s="255"/>
      <c r="H427" s="3" t="s">
        <v>6</v>
      </c>
      <c r="I427" s="4">
        <v>259000000</v>
      </c>
      <c r="J427" s="2">
        <v>41000000</v>
      </c>
      <c r="K427" s="2"/>
      <c r="L427" s="2">
        <f>SUM(I427:K427)</f>
        <v>300000000</v>
      </c>
      <c r="M427" s="24">
        <f>(L427/$L$432)</f>
        <v>0.6</v>
      </c>
    </row>
    <row r="428" spans="1:13" x14ac:dyDescent="0.2">
      <c r="A428" s="268"/>
      <c r="B428" s="8" t="s">
        <v>145</v>
      </c>
      <c r="C428" s="22">
        <v>8000000</v>
      </c>
      <c r="D428" s="3"/>
      <c r="E428" s="3"/>
      <c r="F428" s="2">
        <f>SUM(C428:E428)</f>
        <v>8000000</v>
      </c>
      <c r="H428" s="3" t="s">
        <v>7</v>
      </c>
      <c r="I428" s="4"/>
      <c r="J428" s="2"/>
      <c r="K428" s="2"/>
      <c r="L428" s="2"/>
      <c r="M428" s="24">
        <f t="shared" ref="M428:M431" si="113">(L428/$L$432)</f>
        <v>0</v>
      </c>
    </row>
    <row r="429" spans="1:13" x14ac:dyDescent="0.2">
      <c r="A429" s="268"/>
      <c r="B429" s="8" t="s">
        <v>146</v>
      </c>
      <c r="C429" s="22">
        <v>22000000</v>
      </c>
      <c r="D429" s="3"/>
      <c r="E429" s="3"/>
      <c r="F429" s="2">
        <f t="shared" ref="F429:F434" si="114">SUM(C429:E429)</f>
        <v>22000000</v>
      </c>
      <c r="H429" s="3" t="s">
        <v>8</v>
      </c>
      <c r="I429" s="4">
        <v>200000000</v>
      </c>
      <c r="J429" s="2"/>
      <c r="K429" s="2"/>
      <c r="L429" s="2">
        <f>SUM(I429:K429)</f>
        <v>200000000</v>
      </c>
      <c r="M429" s="24">
        <f t="shared" si="113"/>
        <v>0.4</v>
      </c>
    </row>
    <row r="430" spans="1:13" ht="22.5" x14ac:dyDescent="0.2">
      <c r="A430" s="268"/>
      <c r="B430" s="8" t="s">
        <v>147</v>
      </c>
      <c r="C430" s="22">
        <v>121000000</v>
      </c>
      <c r="D430" s="3"/>
      <c r="E430" s="3"/>
      <c r="F430" s="2">
        <f t="shared" si="114"/>
        <v>121000000</v>
      </c>
      <c r="H430" s="3" t="s">
        <v>9</v>
      </c>
      <c r="I430" s="4"/>
      <c r="J430" s="2"/>
      <c r="K430" s="2"/>
      <c r="L430" s="2"/>
      <c r="M430" s="24">
        <f t="shared" si="113"/>
        <v>0</v>
      </c>
    </row>
    <row r="431" spans="1:13" x14ac:dyDescent="0.2">
      <c r="A431" s="268"/>
      <c r="B431" s="8" t="s">
        <v>148</v>
      </c>
      <c r="C431" s="22">
        <v>41000000</v>
      </c>
      <c r="D431" s="2"/>
      <c r="E431" s="3"/>
      <c r="F431" s="2">
        <f t="shared" si="114"/>
        <v>41000000</v>
      </c>
      <c r="H431" s="3" t="s">
        <v>30</v>
      </c>
      <c r="I431" s="3"/>
      <c r="J431" s="2"/>
      <c r="K431" s="2"/>
      <c r="L431" s="2"/>
      <c r="M431" s="24">
        <f t="shared" si="113"/>
        <v>0</v>
      </c>
    </row>
    <row r="432" spans="1:13" ht="22.5" x14ac:dyDescent="0.2">
      <c r="A432" s="268"/>
      <c r="B432" s="9" t="s">
        <v>149</v>
      </c>
      <c r="C432" s="22">
        <v>176000000</v>
      </c>
      <c r="D432" s="2"/>
      <c r="E432" s="3"/>
      <c r="F432" s="2">
        <f t="shared" si="114"/>
        <v>176000000</v>
      </c>
      <c r="H432" s="3" t="s">
        <v>17</v>
      </c>
      <c r="I432" s="4">
        <f>SUM(I427:I431)</f>
        <v>459000000</v>
      </c>
      <c r="J432" s="4">
        <f>SUM(J427:J431)</f>
        <v>41000000</v>
      </c>
      <c r="K432" s="4"/>
      <c r="L432" s="4">
        <f>SUM(L427:L431)</f>
        <v>500000000</v>
      </c>
      <c r="M432" s="24">
        <f>(L432/$L$432)</f>
        <v>1</v>
      </c>
    </row>
    <row r="433" spans="1:13" ht="22.5" x14ac:dyDescent="0.2">
      <c r="A433" s="268"/>
      <c r="B433" s="9" t="s">
        <v>150</v>
      </c>
      <c r="C433" s="22">
        <v>33000000</v>
      </c>
      <c r="D433" s="2"/>
      <c r="E433" s="3"/>
      <c r="F433" s="2">
        <f t="shared" si="114"/>
        <v>33000000</v>
      </c>
    </row>
    <row r="434" spans="1:13" x14ac:dyDescent="0.2">
      <c r="A434" s="268"/>
      <c r="B434" s="9" t="s">
        <v>151</v>
      </c>
      <c r="C434" s="22">
        <v>58000000</v>
      </c>
      <c r="D434" s="2"/>
      <c r="E434" s="3"/>
      <c r="F434" s="2">
        <f t="shared" si="114"/>
        <v>58000000</v>
      </c>
    </row>
    <row r="435" spans="1:13" x14ac:dyDescent="0.2">
      <c r="A435" s="268"/>
      <c r="B435" s="9" t="s">
        <v>152</v>
      </c>
      <c r="C435" s="3">
        <v>0</v>
      </c>
      <c r="D435" s="22">
        <v>33000000</v>
      </c>
      <c r="E435" s="3"/>
      <c r="F435" s="2">
        <f>SUM(D435:E435)</f>
        <v>33000000</v>
      </c>
    </row>
    <row r="436" spans="1:13" x14ac:dyDescent="0.2">
      <c r="A436" s="268"/>
      <c r="B436" s="9" t="s">
        <v>153</v>
      </c>
      <c r="C436" s="3">
        <v>0</v>
      </c>
      <c r="D436" s="22">
        <v>8000000</v>
      </c>
      <c r="E436" s="3"/>
      <c r="F436" s="2">
        <f>SUM(D436:E436)</f>
        <v>8000000</v>
      </c>
    </row>
    <row r="437" spans="1:13" x14ac:dyDescent="0.2">
      <c r="A437" s="268"/>
      <c r="B437" s="3" t="s">
        <v>17</v>
      </c>
      <c r="C437" s="23">
        <f>SUM(C428:C436)</f>
        <v>459000000</v>
      </c>
      <c r="D437" s="23">
        <f>SUM(D428:D436)</f>
        <v>41000000</v>
      </c>
      <c r="E437" s="23"/>
      <c r="F437" s="23">
        <f>SUM(F428:F436)</f>
        <v>500000000</v>
      </c>
    </row>
    <row r="439" spans="1:13" x14ac:dyDescent="0.2">
      <c r="A439" s="268" t="s">
        <v>336</v>
      </c>
      <c r="B439" s="267" t="s">
        <v>429</v>
      </c>
      <c r="C439" s="267"/>
      <c r="D439" s="267"/>
      <c r="E439" s="267"/>
      <c r="F439" s="267"/>
      <c r="H439" s="267" t="s">
        <v>157</v>
      </c>
      <c r="I439" s="267"/>
      <c r="J439" s="267"/>
      <c r="K439" s="267"/>
      <c r="L439" s="267"/>
      <c r="M439" s="267"/>
    </row>
    <row r="440" spans="1:13" x14ac:dyDescent="0.2">
      <c r="A440" s="268"/>
      <c r="B440" s="255" t="s">
        <v>18</v>
      </c>
      <c r="C440" s="256" t="s">
        <v>0</v>
      </c>
      <c r="D440" s="256"/>
      <c r="E440" s="256"/>
      <c r="F440" s="255" t="s">
        <v>4</v>
      </c>
      <c r="H440" s="26" t="s">
        <v>5</v>
      </c>
      <c r="I440" s="25" t="s">
        <v>10</v>
      </c>
      <c r="J440" s="25" t="s">
        <v>20</v>
      </c>
      <c r="K440" s="25" t="s">
        <v>21</v>
      </c>
      <c r="L440" s="14" t="s">
        <v>17</v>
      </c>
      <c r="M440" s="15" t="s">
        <v>19</v>
      </c>
    </row>
    <row r="441" spans="1:13" x14ac:dyDescent="0.2">
      <c r="A441" s="268"/>
      <c r="B441" s="255"/>
      <c r="C441" s="16" t="s">
        <v>1</v>
      </c>
      <c r="D441" s="16" t="s">
        <v>2</v>
      </c>
      <c r="E441" s="16" t="s">
        <v>3</v>
      </c>
      <c r="F441" s="255"/>
      <c r="H441" s="3" t="s">
        <v>6</v>
      </c>
      <c r="I441" s="4">
        <f>C442+C443+C444+C445+C446+C447</f>
        <v>2967000000</v>
      </c>
      <c r="J441" s="2">
        <f>D449+D450</f>
        <v>208000000</v>
      </c>
      <c r="K441" s="2"/>
      <c r="L441" s="2">
        <f>SUM(I441:K441)</f>
        <v>3175000000</v>
      </c>
      <c r="M441" s="24">
        <f>(L441/$L$446)</f>
        <v>0.9921875</v>
      </c>
    </row>
    <row r="442" spans="1:13" x14ac:dyDescent="0.2">
      <c r="A442" s="268"/>
      <c r="B442" s="8" t="s">
        <v>145</v>
      </c>
      <c r="C442" s="22">
        <v>8000000</v>
      </c>
      <c r="D442" s="3"/>
      <c r="E442" s="3"/>
      <c r="F442" s="2">
        <f>SUM(C442:E442)</f>
        <v>8000000</v>
      </c>
      <c r="H442" s="3" t="s">
        <v>7</v>
      </c>
      <c r="I442" s="4"/>
      <c r="J442" s="2"/>
      <c r="K442" s="2"/>
      <c r="L442" s="2"/>
      <c r="M442" s="24">
        <f t="shared" ref="M442:M445" si="115">(L442/$L$446)</f>
        <v>0</v>
      </c>
    </row>
    <row r="443" spans="1:13" x14ac:dyDescent="0.2">
      <c r="A443" s="268"/>
      <c r="B443" s="8" t="s">
        <v>156</v>
      </c>
      <c r="C443" s="22">
        <v>350000000</v>
      </c>
      <c r="D443" s="3"/>
      <c r="E443" s="3"/>
      <c r="F443" s="2">
        <f t="shared" ref="F443:F450" si="116">SUM(C443:E443)</f>
        <v>350000000</v>
      </c>
      <c r="H443" s="3" t="s">
        <v>8</v>
      </c>
      <c r="I443" s="4">
        <f>C448</f>
        <v>25000000</v>
      </c>
      <c r="J443" s="2"/>
      <c r="K443" s="2"/>
      <c r="L443" s="2">
        <f>SUM(I443:K443)</f>
        <v>25000000</v>
      </c>
      <c r="M443" s="24">
        <f t="shared" si="115"/>
        <v>7.8125E-3</v>
      </c>
    </row>
    <row r="444" spans="1:13" ht="22.5" x14ac:dyDescent="0.2">
      <c r="A444" s="268"/>
      <c r="B444" s="8" t="s">
        <v>147</v>
      </c>
      <c r="C444" s="22">
        <v>1275000000</v>
      </c>
      <c r="D444" s="3"/>
      <c r="E444" s="3"/>
      <c r="F444" s="2">
        <f t="shared" si="116"/>
        <v>1275000000</v>
      </c>
      <c r="H444" s="3" t="s">
        <v>9</v>
      </c>
      <c r="I444" s="4"/>
      <c r="J444" s="2"/>
      <c r="K444" s="2"/>
      <c r="L444" s="2"/>
      <c r="M444" s="24">
        <f t="shared" si="115"/>
        <v>0</v>
      </c>
    </row>
    <row r="445" spans="1:13" x14ac:dyDescent="0.2">
      <c r="A445" s="268"/>
      <c r="B445" s="8" t="s">
        <v>148</v>
      </c>
      <c r="C445" s="22">
        <v>10000000</v>
      </c>
      <c r="D445" s="2"/>
      <c r="E445" s="3"/>
      <c r="F445" s="2">
        <f t="shared" si="116"/>
        <v>10000000</v>
      </c>
      <c r="H445" s="3" t="s">
        <v>30</v>
      </c>
      <c r="I445" s="3"/>
      <c r="J445" s="2"/>
      <c r="K445" s="2"/>
      <c r="L445" s="2"/>
      <c r="M445" s="24">
        <f t="shared" si="115"/>
        <v>0</v>
      </c>
    </row>
    <row r="446" spans="1:13" ht="22.5" x14ac:dyDescent="0.2">
      <c r="A446" s="268"/>
      <c r="B446" s="9" t="s">
        <v>149</v>
      </c>
      <c r="C446" s="22">
        <v>1000000000</v>
      </c>
      <c r="D446" s="2"/>
      <c r="E446" s="3"/>
      <c r="F446" s="2">
        <f t="shared" si="116"/>
        <v>1000000000</v>
      </c>
      <c r="H446" s="3" t="s">
        <v>17</v>
      </c>
      <c r="I446" s="4">
        <f>SUM(I441:I445)</f>
        <v>2992000000</v>
      </c>
      <c r="J446" s="4">
        <f>SUM(J441:J445)</f>
        <v>208000000</v>
      </c>
      <c r="K446" s="4"/>
      <c r="L446" s="4">
        <f>SUM(L441:L445)</f>
        <v>3200000000</v>
      </c>
      <c r="M446" s="24">
        <f>(L446/$L$446)</f>
        <v>1</v>
      </c>
    </row>
    <row r="447" spans="1:13" ht="22.5" x14ac:dyDescent="0.2">
      <c r="A447" s="268"/>
      <c r="B447" s="9" t="s">
        <v>150</v>
      </c>
      <c r="C447" s="22">
        <v>324000000</v>
      </c>
      <c r="D447" s="2"/>
      <c r="E447" s="3"/>
      <c r="F447" s="2">
        <f t="shared" si="116"/>
        <v>324000000</v>
      </c>
    </row>
    <row r="448" spans="1:13" x14ac:dyDescent="0.2">
      <c r="A448" s="268"/>
      <c r="B448" s="9" t="s">
        <v>151</v>
      </c>
      <c r="C448" s="22">
        <v>25000000</v>
      </c>
      <c r="D448" s="2"/>
      <c r="E448" s="3"/>
      <c r="F448" s="2">
        <f t="shared" si="116"/>
        <v>25000000</v>
      </c>
    </row>
    <row r="449" spans="1:13" x14ac:dyDescent="0.2">
      <c r="A449" s="268"/>
      <c r="B449" s="9" t="s">
        <v>152</v>
      </c>
      <c r="C449" s="3">
        <v>0</v>
      </c>
      <c r="D449" s="22">
        <v>200000000</v>
      </c>
      <c r="E449" s="3"/>
      <c r="F449" s="2">
        <f t="shared" si="116"/>
        <v>200000000</v>
      </c>
    </row>
    <row r="450" spans="1:13" x14ac:dyDescent="0.2">
      <c r="A450" s="268"/>
      <c r="B450" s="9" t="s">
        <v>153</v>
      </c>
      <c r="C450" s="3">
        <v>0</v>
      </c>
      <c r="D450" s="22">
        <v>8000000</v>
      </c>
      <c r="E450" s="3"/>
      <c r="F450" s="2">
        <f t="shared" si="116"/>
        <v>8000000</v>
      </c>
    </row>
    <row r="451" spans="1:13" x14ac:dyDescent="0.2">
      <c r="A451" s="268"/>
      <c r="B451" s="3" t="s">
        <v>17</v>
      </c>
      <c r="C451" s="23">
        <f>SUM(C442:C450)</f>
        <v>2992000000</v>
      </c>
      <c r="D451" s="23">
        <f>SUM(D442:D450)</f>
        <v>208000000</v>
      </c>
      <c r="E451" s="23"/>
      <c r="F451" s="23">
        <f>SUM(F442:F450)</f>
        <v>3200000000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83" t="s">
        <v>338</v>
      </c>
      <c r="C454" s="284"/>
      <c r="D454" s="284"/>
      <c r="E454" s="284"/>
      <c r="F454" s="285"/>
      <c r="H454" s="260" t="s">
        <v>338</v>
      </c>
      <c r="I454" s="260"/>
      <c r="J454" s="260"/>
      <c r="K454" s="260"/>
      <c r="L454" s="260"/>
      <c r="M454" s="260"/>
    </row>
    <row r="455" spans="1:13" ht="22.5" x14ac:dyDescent="0.2">
      <c r="A455" s="61"/>
      <c r="B455" s="54" t="s">
        <v>182</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7">D459</f>
        <v>0</v>
      </c>
      <c r="K456" s="4">
        <f t="shared" si="117"/>
        <v>4320000000</v>
      </c>
      <c r="L456" s="2">
        <f>SUM(I456:K456)</f>
        <v>4320000000</v>
      </c>
      <c r="M456" s="24">
        <f>(L456/$L$461)</f>
        <v>1</v>
      </c>
    </row>
    <row r="457" spans="1:13" x14ac:dyDescent="0.2">
      <c r="A457" s="61"/>
      <c r="B457" s="1" t="s">
        <v>194</v>
      </c>
      <c r="C457" s="2">
        <v>0</v>
      </c>
      <c r="D457" s="3"/>
      <c r="E457" s="2">
        <v>2880000000</v>
      </c>
      <c r="F457" s="4">
        <f>SUM(C457:E457)</f>
        <v>2880000000</v>
      </c>
      <c r="H457" s="3" t="s">
        <v>7</v>
      </c>
      <c r="I457" s="4"/>
      <c r="J457" s="2"/>
      <c r="K457" s="2"/>
      <c r="L457" s="2"/>
      <c r="M457" s="24">
        <f t="shared" ref="M457:M461" si="118">(L457/$L$461)</f>
        <v>0</v>
      </c>
    </row>
    <row r="458" spans="1:13" x14ac:dyDescent="0.2">
      <c r="A458" s="61"/>
      <c r="B458" s="1" t="s">
        <v>195</v>
      </c>
      <c r="C458" s="2">
        <v>0</v>
      </c>
      <c r="D458" s="3"/>
      <c r="E458" s="2">
        <v>1440000000</v>
      </c>
      <c r="F458" s="4">
        <f>SUM(C458:E458)</f>
        <v>1440000000</v>
      </c>
      <c r="H458" s="3" t="s">
        <v>8</v>
      </c>
      <c r="I458" s="4"/>
      <c r="J458" s="2"/>
      <c r="K458" s="2"/>
      <c r="L458" s="2"/>
      <c r="M458" s="24">
        <f t="shared" si="118"/>
        <v>0</v>
      </c>
    </row>
    <row r="459" spans="1:13" x14ac:dyDescent="0.2">
      <c r="A459" s="61"/>
      <c r="B459" s="3" t="s">
        <v>17</v>
      </c>
      <c r="C459" s="2">
        <f>SUM(C457:C458)</f>
        <v>0</v>
      </c>
      <c r="D459" s="2">
        <f t="shared" ref="D459:F459" si="119">SUM(D457:D458)</f>
        <v>0</v>
      </c>
      <c r="E459" s="2">
        <f t="shared" si="119"/>
        <v>4320000000</v>
      </c>
      <c r="F459" s="2">
        <f t="shared" si="119"/>
        <v>4320000000</v>
      </c>
      <c r="H459" s="3" t="s">
        <v>9</v>
      </c>
      <c r="I459" s="4"/>
      <c r="J459" s="2"/>
      <c r="K459" s="2"/>
      <c r="L459" s="2"/>
      <c r="M459" s="24">
        <f t="shared" si="118"/>
        <v>0</v>
      </c>
    </row>
    <row r="460" spans="1:13" x14ac:dyDescent="0.2">
      <c r="A460" s="61"/>
      <c r="B460" s="7"/>
      <c r="C460" s="11"/>
      <c r="D460" s="11"/>
      <c r="E460" s="11"/>
      <c r="F460" s="11"/>
      <c r="H460" s="3" t="s">
        <v>30</v>
      </c>
      <c r="I460" s="3"/>
      <c r="J460" s="2"/>
      <c r="K460" s="2"/>
      <c r="L460" s="2"/>
      <c r="M460" s="24">
        <f t="shared" si="118"/>
        <v>0</v>
      </c>
    </row>
    <row r="461" spans="1:13" x14ac:dyDescent="0.2">
      <c r="A461" s="61"/>
      <c r="B461" s="7"/>
      <c r="C461" s="11"/>
      <c r="D461" s="11"/>
      <c r="E461" s="11"/>
      <c r="F461" s="11"/>
      <c r="H461" s="3" t="s">
        <v>17</v>
      </c>
      <c r="I461" s="4">
        <f>SUM(I456:I460)</f>
        <v>0</v>
      </c>
      <c r="J461" s="4">
        <f>SUM(J456:J460)</f>
        <v>0</v>
      </c>
      <c r="K461" s="4"/>
      <c r="L461" s="4">
        <f>SUM(L456:L460)</f>
        <v>4320000000</v>
      </c>
      <c r="M461" s="24">
        <f t="shared" si="118"/>
        <v>1</v>
      </c>
    </row>
    <row r="462" spans="1:13" ht="11.25" customHeight="1" x14ac:dyDescent="0.2">
      <c r="A462" s="50"/>
      <c r="B462" s="29"/>
    </row>
    <row r="463" spans="1:13" x14ac:dyDescent="0.2">
      <c r="A463" s="247">
        <v>29</v>
      </c>
      <c r="B463" s="258" t="s">
        <v>431</v>
      </c>
      <c r="C463" s="258"/>
      <c r="D463" s="258"/>
      <c r="E463" s="258"/>
      <c r="F463" s="258"/>
      <c r="H463" s="258" t="s">
        <v>138</v>
      </c>
      <c r="I463" s="258"/>
      <c r="J463" s="258"/>
      <c r="K463" s="258"/>
      <c r="L463" s="258"/>
      <c r="M463" s="258"/>
    </row>
    <row r="464" spans="1:13" x14ac:dyDescent="0.2">
      <c r="A464" s="247"/>
      <c r="B464" s="255" t="s">
        <v>18</v>
      </c>
      <c r="C464" s="256" t="s">
        <v>0</v>
      </c>
      <c r="D464" s="256"/>
      <c r="E464" s="256"/>
      <c r="F464" s="255" t="s">
        <v>4</v>
      </c>
      <c r="H464" s="18" t="s">
        <v>5</v>
      </c>
      <c r="I464" s="17" t="s">
        <v>10</v>
      </c>
      <c r="J464" s="17" t="s">
        <v>20</v>
      </c>
      <c r="K464" s="17" t="s">
        <v>21</v>
      </c>
      <c r="L464" s="14" t="s">
        <v>17</v>
      </c>
      <c r="M464" s="15" t="s">
        <v>19</v>
      </c>
    </row>
    <row r="465" spans="1:13" x14ac:dyDescent="0.2">
      <c r="A465" s="247"/>
      <c r="B465" s="255"/>
      <c r="C465" s="16" t="s">
        <v>1</v>
      </c>
      <c r="D465" s="16" t="s">
        <v>2</v>
      </c>
      <c r="E465" s="16" t="s">
        <v>3</v>
      </c>
      <c r="F465" s="255"/>
      <c r="H465" s="3" t="s">
        <v>6</v>
      </c>
      <c r="I465" s="4">
        <v>880000000</v>
      </c>
      <c r="J465" s="2"/>
      <c r="K465" s="2"/>
      <c r="L465" s="2">
        <f>SUM(I465:K465)</f>
        <v>880000000</v>
      </c>
      <c r="M465" s="24">
        <f>(L465/$L$470)</f>
        <v>0.7857142857142857</v>
      </c>
    </row>
    <row r="466" spans="1:13" x14ac:dyDescent="0.2">
      <c r="A466" s="247"/>
      <c r="B466" s="8" t="s">
        <v>139</v>
      </c>
      <c r="C466" s="22">
        <v>50000000</v>
      </c>
      <c r="D466" s="3"/>
      <c r="E466" s="3"/>
      <c r="F466" s="2">
        <f>SUM(C466:E466)</f>
        <v>50000000</v>
      </c>
      <c r="H466" s="3" t="s">
        <v>7</v>
      </c>
      <c r="I466" s="4"/>
      <c r="J466" s="2"/>
      <c r="K466" s="2"/>
      <c r="L466" s="2"/>
      <c r="M466" s="24">
        <f>(L466/$L$470)</f>
        <v>0</v>
      </c>
    </row>
    <row r="467" spans="1:13" x14ac:dyDescent="0.2">
      <c r="A467" s="247"/>
      <c r="B467" s="8" t="s">
        <v>140</v>
      </c>
      <c r="C467" s="22">
        <v>800000000</v>
      </c>
      <c r="D467" s="3"/>
      <c r="E467" s="3"/>
      <c r="F467" s="2">
        <f t="shared" ref="F467:F470" si="120">SUM(C467:E467)</f>
        <v>800000000</v>
      </c>
      <c r="H467" s="3" t="s">
        <v>8</v>
      </c>
      <c r="I467" s="4">
        <v>200000000</v>
      </c>
      <c r="J467" s="2"/>
      <c r="K467" s="2"/>
      <c r="L467" s="2">
        <f t="shared" ref="L467:L468" si="121">SUM(I467:K467)</f>
        <v>200000000</v>
      </c>
      <c r="M467" s="24">
        <f>(L467/$L$470)</f>
        <v>0.17857142857142858</v>
      </c>
    </row>
    <row r="468" spans="1:13" ht="24.75" customHeight="1" x14ac:dyDescent="0.2">
      <c r="A468" s="247"/>
      <c r="B468" s="8" t="s">
        <v>141</v>
      </c>
      <c r="C468" s="22">
        <v>200000000</v>
      </c>
      <c r="D468" s="3"/>
      <c r="E468" s="3"/>
      <c r="F468" s="2">
        <f t="shared" si="120"/>
        <v>200000000</v>
      </c>
      <c r="H468" s="3" t="s">
        <v>9</v>
      </c>
      <c r="I468" s="4"/>
      <c r="J468" s="2">
        <v>40000000</v>
      </c>
      <c r="K468" s="2"/>
      <c r="L468" s="2">
        <f t="shared" si="121"/>
        <v>40000000</v>
      </c>
      <c r="M468" s="24">
        <f>(L468/$L$470)</f>
        <v>3.5714285714285712E-2</v>
      </c>
    </row>
    <row r="469" spans="1:13" x14ac:dyDescent="0.2">
      <c r="A469" s="247"/>
      <c r="B469" s="8" t="s">
        <v>142</v>
      </c>
      <c r="C469" s="22">
        <v>30000000</v>
      </c>
      <c r="D469" s="2"/>
      <c r="E469" s="3"/>
      <c r="F469" s="2">
        <f t="shared" si="120"/>
        <v>30000000</v>
      </c>
      <c r="H469" s="3" t="s">
        <v>30</v>
      </c>
      <c r="I469" s="3"/>
      <c r="J469" s="2"/>
      <c r="K469" s="2"/>
      <c r="L469" s="2"/>
      <c r="M469" s="24">
        <f>(L469/$L$470)</f>
        <v>0</v>
      </c>
    </row>
    <row r="470" spans="1:13" x14ac:dyDescent="0.2">
      <c r="A470" s="247"/>
      <c r="B470" s="9" t="s">
        <v>136</v>
      </c>
      <c r="C470" s="22"/>
      <c r="D470" s="2">
        <v>40000000</v>
      </c>
      <c r="E470" s="3"/>
      <c r="F470" s="2">
        <f t="shared" si="120"/>
        <v>40000000</v>
      </c>
      <c r="H470" s="3" t="s">
        <v>17</v>
      </c>
      <c r="I470" s="4">
        <f>SUM(I465:I469)</f>
        <v>1080000000</v>
      </c>
      <c r="J470" s="4">
        <f>SUM(J465:J469)</f>
        <v>40000000</v>
      </c>
      <c r="K470" s="4"/>
      <c r="L470" s="4">
        <f>SUM(L465:L469)</f>
        <v>1120000000</v>
      </c>
      <c r="M470" s="24">
        <f>SUM(M465:M469)</f>
        <v>1</v>
      </c>
    </row>
    <row r="471" spans="1:13" x14ac:dyDescent="0.2">
      <c r="A471" s="247"/>
      <c r="B471" s="3" t="s">
        <v>17</v>
      </c>
      <c r="C471" s="23">
        <f>SUM(C466:C470)</f>
        <v>1080000000</v>
      </c>
      <c r="D471" s="23">
        <f>SUM(D466:D470)</f>
        <v>40000000</v>
      </c>
      <c r="E471" s="23"/>
      <c r="F471" s="23">
        <f>SUM(F466:F470)</f>
        <v>1120000000</v>
      </c>
      <c r="L471" s="19"/>
    </row>
    <row r="474" spans="1:13" x14ac:dyDescent="0.2">
      <c r="A474" s="268" t="s">
        <v>339</v>
      </c>
      <c r="B474" s="267" t="s">
        <v>430</v>
      </c>
      <c r="C474" s="267"/>
      <c r="D474" s="267"/>
      <c r="E474" s="267"/>
      <c r="F474" s="267"/>
      <c r="H474" s="267" t="s">
        <v>163</v>
      </c>
      <c r="I474" s="267"/>
      <c r="J474" s="267"/>
      <c r="K474" s="267"/>
      <c r="L474" s="267"/>
      <c r="M474" s="267"/>
    </row>
    <row r="475" spans="1:13" x14ac:dyDescent="0.2">
      <c r="A475" s="268"/>
      <c r="B475" s="255" t="s">
        <v>18</v>
      </c>
      <c r="C475" s="256" t="s">
        <v>0</v>
      </c>
      <c r="D475" s="256"/>
      <c r="E475" s="256"/>
      <c r="F475" s="255" t="s">
        <v>4</v>
      </c>
      <c r="H475" s="46" t="s">
        <v>5</v>
      </c>
      <c r="I475" s="45" t="s">
        <v>10</v>
      </c>
      <c r="J475" s="45" t="s">
        <v>20</v>
      </c>
      <c r="K475" s="45" t="s">
        <v>21</v>
      </c>
      <c r="L475" s="14" t="s">
        <v>17</v>
      </c>
      <c r="M475" s="15" t="s">
        <v>19</v>
      </c>
    </row>
    <row r="476" spans="1:13" x14ac:dyDescent="0.2">
      <c r="A476" s="268"/>
      <c r="B476" s="255"/>
      <c r="C476" s="16" t="s">
        <v>1</v>
      </c>
      <c r="D476" s="16" t="s">
        <v>2</v>
      </c>
      <c r="E476" s="16" t="s">
        <v>3</v>
      </c>
      <c r="F476" s="255"/>
      <c r="H476" s="3" t="s">
        <v>6</v>
      </c>
      <c r="I476" s="4">
        <v>0</v>
      </c>
      <c r="J476" s="2">
        <v>85250000</v>
      </c>
      <c r="K476" s="2"/>
      <c r="L476" s="2">
        <f>SUM(I476:K476)</f>
        <v>85250000</v>
      </c>
      <c r="M476" s="24">
        <f>(L476/$L$481)</f>
        <v>0.28416666666666668</v>
      </c>
    </row>
    <row r="477" spans="1:13" x14ac:dyDescent="0.2">
      <c r="A477" s="268"/>
      <c r="B477" s="8" t="s">
        <v>145</v>
      </c>
      <c r="C477" s="22">
        <v>6000000</v>
      </c>
      <c r="D477" s="3"/>
      <c r="E477" s="3"/>
      <c r="F477" s="2">
        <f>SUM(C477:E477)</f>
        <v>6000000</v>
      </c>
      <c r="H477" s="3" t="s">
        <v>7</v>
      </c>
      <c r="I477" s="4">
        <v>0</v>
      </c>
      <c r="J477" s="2"/>
      <c r="K477" s="2"/>
      <c r="L477" s="2"/>
      <c r="M477" s="24">
        <f t="shared" ref="M477:M481" si="122">(L477/$L$481)</f>
        <v>0</v>
      </c>
    </row>
    <row r="478" spans="1:13" s="49" customFormat="1" ht="27.75" customHeight="1" x14ac:dyDescent="0.2">
      <c r="A478" s="268"/>
      <c r="B478" s="8" t="s">
        <v>158</v>
      </c>
      <c r="C478" s="47">
        <v>900000</v>
      </c>
      <c r="D478" s="9"/>
      <c r="E478" s="9"/>
      <c r="F478" s="48">
        <f t="shared" ref="F478:F482" si="123">SUM(C478:E478)</f>
        <v>900000</v>
      </c>
      <c r="H478" s="3" t="s">
        <v>8</v>
      </c>
      <c r="I478" s="4">
        <v>214750000</v>
      </c>
      <c r="J478" s="2"/>
      <c r="K478" s="2"/>
      <c r="L478" s="2">
        <f>SUM(I478:K478)</f>
        <v>214750000</v>
      </c>
      <c r="M478" s="24">
        <f t="shared" si="122"/>
        <v>0.71583333333333332</v>
      </c>
    </row>
    <row r="479" spans="1:13" x14ac:dyDescent="0.2">
      <c r="A479" s="268"/>
      <c r="B479" s="8" t="s">
        <v>159</v>
      </c>
      <c r="C479" s="22">
        <v>207850000</v>
      </c>
      <c r="D479" s="3"/>
      <c r="E479" s="3"/>
      <c r="F479" s="2">
        <f t="shared" si="123"/>
        <v>207850000</v>
      </c>
      <c r="H479" s="3" t="s">
        <v>9</v>
      </c>
      <c r="I479" s="4"/>
      <c r="J479" s="2"/>
      <c r="K479" s="2"/>
      <c r="L479" s="2"/>
      <c r="M479" s="24">
        <f t="shared" si="122"/>
        <v>0</v>
      </c>
    </row>
    <row r="480" spans="1:13" x14ac:dyDescent="0.2">
      <c r="A480" s="268"/>
      <c r="B480" s="8" t="s">
        <v>148</v>
      </c>
      <c r="C480" s="22">
        <v>18000000</v>
      </c>
      <c r="D480" s="2"/>
      <c r="E480" s="3"/>
      <c r="F480" s="2">
        <f t="shared" si="123"/>
        <v>18000000</v>
      </c>
      <c r="H480" s="3" t="s">
        <v>30</v>
      </c>
      <c r="I480" s="3"/>
      <c r="J480" s="2"/>
      <c r="K480" s="2"/>
      <c r="L480" s="2"/>
      <c r="M480" s="24">
        <f t="shared" si="122"/>
        <v>0</v>
      </c>
    </row>
    <row r="481" spans="1:13" ht="22.5" x14ac:dyDescent="0.2">
      <c r="A481" s="268"/>
      <c r="B481" s="9" t="s">
        <v>160</v>
      </c>
      <c r="C481" s="22">
        <v>20400000</v>
      </c>
      <c r="D481" s="2"/>
      <c r="E481" s="3"/>
      <c r="F481" s="2">
        <f t="shared" si="123"/>
        <v>20400000</v>
      </c>
      <c r="H481" s="3" t="s">
        <v>17</v>
      </c>
      <c r="I481" s="4">
        <f>SUM(I476:I480)</f>
        <v>214750000</v>
      </c>
      <c r="J481" s="4">
        <f>SUM(J476:J480)</f>
        <v>85250000</v>
      </c>
      <c r="K481" s="4"/>
      <c r="L481" s="4">
        <f>SUM(L476:L480)</f>
        <v>300000000</v>
      </c>
      <c r="M481" s="24">
        <f t="shared" si="122"/>
        <v>1</v>
      </c>
    </row>
    <row r="482" spans="1:13" x14ac:dyDescent="0.2">
      <c r="A482" s="268"/>
      <c r="B482" s="9" t="s">
        <v>161</v>
      </c>
      <c r="C482" s="22">
        <v>4500000</v>
      </c>
      <c r="D482" s="2"/>
      <c r="E482" s="3"/>
      <c r="F482" s="2">
        <f t="shared" si="123"/>
        <v>4500000</v>
      </c>
    </row>
    <row r="483" spans="1:13" x14ac:dyDescent="0.2">
      <c r="A483" s="268"/>
      <c r="B483" s="9" t="s">
        <v>162</v>
      </c>
      <c r="C483" s="3">
        <v>0</v>
      </c>
      <c r="D483" s="22">
        <v>14700000</v>
      </c>
      <c r="E483" s="3"/>
      <c r="F483" s="2">
        <f>SUM(D483:E483)</f>
        <v>14700000</v>
      </c>
    </row>
    <row r="484" spans="1:13" x14ac:dyDescent="0.2">
      <c r="A484" s="268"/>
      <c r="B484" s="9" t="s">
        <v>153</v>
      </c>
      <c r="C484" s="3">
        <v>0</v>
      </c>
      <c r="D484" s="22">
        <v>27650000</v>
      </c>
      <c r="E484" s="3"/>
      <c r="F484" s="2">
        <f>SUM(D484:E484)</f>
        <v>27650000</v>
      </c>
    </row>
    <row r="485" spans="1:13" x14ac:dyDescent="0.2">
      <c r="A485" s="268"/>
      <c r="B485" s="3" t="s">
        <v>17</v>
      </c>
      <c r="C485" s="23">
        <f>SUM(C477:C484)</f>
        <v>257650000</v>
      </c>
      <c r="D485" s="23">
        <f>SUM(D477:D484)</f>
        <v>42350000</v>
      </c>
      <c r="E485" s="23"/>
      <c r="F485" s="23">
        <f>SUM(F477:F484)</f>
        <v>300000000</v>
      </c>
    </row>
    <row r="486" spans="1:13" x14ac:dyDescent="0.2">
      <c r="A486" s="50"/>
    </row>
    <row r="487" spans="1:13" x14ac:dyDescent="0.2">
      <c r="A487" s="73"/>
      <c r="B487" s="29"/>
    </row>
    <row r="488" spans="1:13" x14ac:dyDescent="0.2">
      <c r="A488" s="287" t="s">
        <v>464</v>
      </c>
      <c r="B488" s="266" t="s">
        <v>453</v>
      </c>
      <c r="C488" s="266"/>
      <c r="D488" s="266"/>
      <c r="E488" s="266"/>
      <c r="F488" s="266"/>
      <c r="H488" s="266" t="s">
        <v>460</v>
      </c>
      <c r="I488" s="266"/>
      <c r="J488" s="266"/>
      <c r="K488" s="266"/>
      <c r="L488" s="266"/>
      <c r="M488" s="266"/>
    </row>
    <row r="489" spans="1:13" x14ac:dyDescent="0.2">
      <c r="A489" s="287"/>
      <c r="B489" s="255" t="s">
        <v>18</v>
      </c>
      <c r="C489" s="256" t="s">
        <v>0</v>
      </c>
      <c r="D489" s="256"/>
      <c r="E489" s="256"/>
      <c r="F489" s="255" t="s">
        <v>4</v>
      </c>
      <c r="H489" s="191" t="s">
        <v>5</v>
      </c>
      <c r="I489" s="190" t="s">
        <v>10</v>
      </c>
      <c r="J489" s="190" t="s">
        <v>20</v>
      </c>
      <c r="K489" s="190" t="s">
        <v>21</v>
      </c>
      <c r="L489" s="14" t="s">
        <v>17</v>
      </c>
      <c r="M489" s="15" t="s">
        <v>19</v>
      </c>
    </row>
    <row r="490" spans="1:13" x14ac:dyDescent="0.2">
      <c r="A490" s="287"/>
      <c r="B490" s="255"/>
      <c r="C490" s="16" t="s">
        <v>1</v>
      </c>
      <c r="D490" s="16" t="s">
        <v>2</v>
      </c>
      <c r="E490" s="16" t="s">
        <v>3</v>
      </c>
      <c r="F490" s="255"/>
      <c r="H490" s="3" t="s">
        <v>6</v>
      </c>
      <c r="I490" s="4">
        <v>100500000</v>
      </c>
      <c r="J490" s="2">
        <v>59500000</v>
      </c>
      <c r="K490" s="2"/>
      <c r="L490" s="2">
        <f>SUM(I490:K490)</f>
        <v>160000000</v>
      </c>
      <c r="M490" s="24">
        <f>(L490/$L$495)</f>
        <v>0.42666666666666669</v>
      </c>
    </row>
    <row r="491" spans="1:13" x14ac:dyDescent="0.2">
      <c r="A491" s="287"/>
      <c r="B491" s="8" t="s">
        <v>145</v>
      </c>
      <c r="C491" s="22">
        <v>6000000</v>
      </c>
      <c r="D491" s="3"/>
      <c r="E491" s="3"/>
      <c r="F491" s="2">
        <f>SUM(C491:E491)</f>
        <v>6000000</v>
      </c>
      <c r="H491" s="3" t="s">
        <v>7</v>
      </c>
      <c r="I491" s="4"/>
      <c r="J491" s="2"/>
      <c r="K491" s="2"/>
      <c r="L491" s="2"/>
      <c r="M491" s="24">
        <f t="shared" ref="M491:M495" si="124">(L491/$L$495)</f>
        <v>0</v>
      </c>
    </row>
    <row r="492" spans="1:13" ht="22.5" x14ac:dyDescent="0.2">
      <c r="A492" s="287"/>
      <c r="B492" s="8" t="s">
        <v>455</v>
      </c>
      <c r="C492" s="47">
        <v>105000000</v>
      </c>
      <c r="D492" s="9"/>
      <c r="E492" s="9"/>
      <c r="F492" s="2">
        <f t="shared" ref="F492:F498" si="125">SUM(C492:E492)</f>
        <v>105000000</v>
      </c>
      <c r="H492" s="3" t="s">
        <v>8</v>
      </c>
      <c r="I492" s="4">
        <v>215000000</v>
      </c>
      <c r="J492" s="2"/>
      <c r="K492" s="2"/>
      <c r="L492" s="2">
        <f>SUM(I492:K492)</f>
        <v>215000000</v>
      </c>
      <c r="M492" s="24">
        <f t="shared" si="124"/>
        <v>0.57333333333333336</v>
      </c>
    </row>
    <row r="493" spans="1:13" ht="22.5" x14ac:dyDescent="0.2">
      <c r="A493" s="287"/>
      <c r="B493" s="8" t="s">
        <v>456</v>
      </c>
      <c r="C493" s="22">
        <v>156000000</v>
      </c>
      <c r="D493" s="3"/>
      <c r="E493" s="3"/>
      <c r="F493" s="2">
        <f t="shared" si="125"/>
        <v>156000000</v>
      </c>
      <c r="H493" s="3" t="s">
        <v>9</v>
      </c>
      <c r="I493" s="4"/>
      <c r="J493" s="2"/>
      <c r="K493" s="2"/>
      <c r="L493" s="2"/>
      <c r="M493" s="24">
        <f t="shared" si="124"/>
        <v>0</v>
      </c>
    </row>
    <row r="494" spans="1:13" x14ac:dyDescent="0.2">
      <c r="A494" s="287"/>
      <c r="B494" s="8" t="s">
        <v>148</v>
      </c>
      <c r="C494" s="22">
        <v>8000000</v>
      </c>
      <c r="D494" s="2"/>
      <c r="E494" s="3"/>
      <c r="F494" s="2">
        <f t="shared" si="125"/>
        <v>8000000</v>
      </c>
      <c r="H494" s="3" t="s">
        <v>30</v>
      </c>
      <c r="I494" s="3"/>
      <c r="J494" s="2"/>
      <c r="K494" s="2"/>
      <c r="L494" s="2"/>
      <c r="M494" s="24">
        <f t="shared" si="124"/>
        <v>0</v>
      </c>
    </row>
    <row r="495" spans="1:13" ht="22.5" x14ac:dyDescent="0.2">
      <c r="A495" s="287"/>
      <c r="B495" s="9" t="s">
        <v>457</v>
      </c>
      <c r="C495" s="22">
        <v>31500000</v>
      </c>
      <c r="D495" s="2"/>
      <c r="E495" s="3"/>
      <c r="F495" s="2">
        <f t="shared" si="125"/>
        <v>31500000</v>
      </c>
      <c r="H495" s="3" t="s">
        <v>17</v>
      </c>
      <c r="I495" s="4">
        <f>SUM(I490:I494)</f>
        <v>315500000</v>
      </c>
      <c r="J495" s="4">
        <f>SUM(J490:J494)</f>
        <v>59500000</v>
      </c>
      <c r="K495" s="4"/>
      <c r="L495" s="4">
        <f>SUM(L490:L494)</f>
        <v>375000000</v>
      </c>
      <c r="M495" s="24">
        <f t="shared" si="124"/>
        <v>1</v>
      </c>
    </row>
    <row r="496" spans="1:13" ht="22.5" x14ac:dyDescent="0.2">
      <c r="A496" s="287"/>
      <c r="B496" s="9" t="s">
        <v>458</v>
      </c>
      <c r="D496" s="22">
        <v>50000000</v>
      </c>
      <c r="E496" s="3"/>
      <c r="F496" s="2">
        <f t="shared" si="125"/>
        <v>50000000</v>
      </c>
    </row>
    <row r="497" spans="1:6" x14ac:dyDescent="0.2">
      <c r="A497" s="287"/>
      <c r="B497" s="9" t="s">
        <v>459</v>
      </c>
      <c r="C497" s="22">
        <v>9000000</v>
      </c>
      <c r="D497" s="22"/>
      <c r="E497" s="3"/>
      <c r="F497" s="2">
        <f t="shared" si="125"/>
        <v>9000000</v>
      </c>
    </row>
    <row r="498" spans="1:6" x14ac:dyDescent="0.2">
      <c r="A498" s="287"/>
      <c r="B498" s="9" t="s">
        <v>153</v>
      </c>
      <c r="D498" s="22">
        <v>9500000</v>
      </c>
      <c r="E498" s="3"/>
      <c r="F498" s="2">
        <f t="shared" si="125"/>
        <v>9500000</v>
      </c>
    </row>
    <row r="499" spans="1:6" x14ac:dyDescent="0.2">
      <c r="A499" s="287"/>
      <c r="B499" s="3" t="s">
        <v>17</v>
      </c>
      <c r="C499" s="23">
        <f>SUM(C491:C498)</f>
        <v>315500000</v>
      </c>
      <c r="D499" s="23">
        <f>SUM(D491:D498)</f>
        <v>59500000</v>
      </c>
      <c r="E499" s="23"/>
      <c r="F499" s="23">
        <f>SUM(F491:F498)</f>
        <v>375000000</v>
      </c>
    </row>
    <row r="500" spans="1:6" x14ac:dyDescent="0.2">
      <c r="A500" s="59"/>
    </row>
  </sheetData>
  <mergeCells count="226">
    <mergeCell ref="A488:A499"/>
    <mergeCell ref="B489:B490"/>
    <mergeCell ref="C489:E489"/>
    <mergeCell ref="F489:F490"/>
    <mergeCell ref="H488:M488"/>
    <mergeCell ref="B353:F353"/>
    <mergeCell ref="H353:M353"/>
    <mergeCell ref="B354:B355"/>
    <mergeCell ref="C354:E354"/>
    <mergeCell ref="F354:F355"/>
    <mergeCell ref="B369:F369"/>
    <mergeCell ref="B370:B371"/>
    <mergeCell ref="C370:E370"/>
    <mergeCell ref="F370:F371"/>
    <mergeCell ref="B416:F416"/>
    <mergeCell ref="B415:C415"/>
    <mergeCell ref="B454:F454"/>
    <mergeCell ref="C475:E475"/>
    <mergeCell ref="F475:F476"/>
    <mergeCell ref="A463:A471"/>
    <mergeCell ref="B463:F463"/>
    <mergeCell ref="A353:A366"/>
    <mergeCell ref="H454:M454"/>
    <mergeCell ref="A425:A437"/>
    <mergeCell ref="F290:F291"/>
    <mergeCell ref="A253:A264"/>
    <mergeCell ref="A268:A276"/>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269:E269"/>
    <mergeCell ref="F269:F270"/>
    <mergeCell ref="H97:M97"/>
    <mergeCell ref="H168:M168"/>
    <mergeCell ref="F323:F324"/>
    <mergeCell ref="B98:F98"/>
    <mergeCell ref="B99:B100"/>
    <mergeCell ref="C99:E99"/>
    <mergeCell ref="F99:F100"/>
    <mergeCell ref="H306:M306"/>
    <mergeCell ref="H125:M125"/>
    <mergeCell ref="B126:B127"/>
    <mergeCell ref="C126:E126"/>
    <mergeCell ref="F126:F127"/>
    <mergeCell ref="B116:F116"/>
    <mergeCell ref="B117:B118"/>
    <mergeCell ref="C117:E117"/>
    <mergeCell ref="F117:F118"/>
    <mergeCell ref="H115:M115"/>
    <mergeCell ref="B215:F215"/>
    <mergeCell ref="H232:M232"/>
    <mergeCell ref="B233:F233"/>
    <mergeCell ref="B234:B235"/>
    <mergeCell ref="C234:E234"/>
    <mergeCell ref="B168:F168"/>
    <mergeCell ref="B147:F147"/>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H405:M405"/>
    <mergeCell ref="B289:F289"/>
    <mergeCell ref="H289:M289"/>
    <mergeCell ref="B191:B192"/>
    <mergeCell ref="C191:E191"/>
    <mergeCell ref="F191:F192"/>
    <mergeCell ref="B242:F242"/>
    <mergeCell ref="B290:B291"/>
    <mergeCell ref="C290:E290"/>
    <mergeCell ref="B136:F136"/>
    <mergeCell ref="H136:M136"/>
    <mergeCell ref="B137:B138"/>
    <mergeCell ref="C137:E137"/>
    <mergeCell ref="F137:F138"/>
    <mergeCell ref="A159:A163"/>
    <mergeCell ref="C148:E148"/>
    <mergeCell ref="F148:F149"/>
    <mergeCell ref="B159:F159"/>
    <mergeCell ref="H147:M147"/>
    <mergeCell ref="B148:B149"/>
    <mergeCell ref="B125:F125"/>
    <mergeCell ref="H77:M77"/>
    <mergeCell ref="B78:B79"/>
    <mergeCell ref="C78:E78"/>
    <mergeCell ref="F78:F79"/>
    <mergeCell ref="B88:B89"/>
    <mergeCell ref="A43:A52"/>
    <mergeCell ref="B43:F43"/>
    <mergeCell ref="H43:M43"/>
    <mergeCell ref="B44:B45"/>
    <mergeCell ref="C44:E44"/>
    <mergeCell ref="F44:F45"/>
    <mergeCell ref="F106:F107"/>
    <mergeCell ref="B105:F105"/>
    <mergeCell ref="H105:M105"/>
    <mergeCell ref="B106:B107"/>
    <mergeCell ref="C106:E106"/>
    <mergeCell ref="B65:F65"/>
    <mergeCell ref="B66:B67"/>
    <mergeCell ref="C66:E66"/>
    <mergeCell ref="F66:F67"/>
    <mergeCell ref="F88:F89"/>
    <mergeCell ref="B87:F87"/>
    <mergeCell ref="C88:E88"/>
    <mergeCell ref="H242:M242"/>
    <mergeCell ref="B160:B161"/>
    <mergeCell ref="C160:E160"/>
    <mergeCell ref="F160:F161"/>
    <mergeCell ref="B190:F190"/>
    <mergeCell ref="F234:F235"/>
    <mergeCell ref="H215:M215"/>
    <mergeCell ref="B216:B217"/>
    <mergeCell ref="C216:E216"/>
    <mergeCell ref="B177:F177"/>
    <mergeCell ref="H177:M177"/>
    <mergeCell ref="B178:B179"/>
    <mergeCell ref="C178:E178"/>
    <mergeCell ref="H204:M204"/>
    <mergeCell ref="F178:F179"/>
    <mergeCell ref="H190:M190"/>
    <mergeCell ref="A87:A95"/>
    <mergeCell ref="A77:A84"/>
    <mergeCell ref="A105:A112"/>
    <mergeCell ref="A204:A211"/>
    <mergeCell ref="A147:A156"/>
    <mergeCell ref="A190:A201"/>
    <mergeCell ref="A215:A229"/>
    <mergeCell ref="A242:A250"/>
    <mergeCell ref="A405:A413"/>
    <mergeCell ref="A136:A144"/>
    <mergeCell ref="A177:A187"/>
    <mergeCell ref="A306:A319"/>
    <mergeCell ref="A322:A336"/>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A32:A40"/>
    <mergeCell ref="B5:F5"/>
    <mergeCell ref="B6:B7"/>
    <mergeCell ref="C6:E6"/>
    <mergeCell ref="F6:F7"/>
    <mergeCell ref="B24:F24"/>
    <mergeCell ref="B25:B26"/>
    <mergeCell ref="C25:E25"/>
    <mergeCell ref="F25:F26"/>
    <mergeCell ref="B488:F488"/>
    <mergeCell ref="B405:F405"/>
    <mergeCell ref="B406:B407"/>
    <mergeCell ref="C406:E406"/>
    <mergeCell ref="F406:F407"/>
    <mergeCell ref="B307:B308"/>
    <mergeCell ref="B425:F425"/>
    <mergeCell ref="B426:B427"/>
    <mergeCell ref="C426:E426"/>
    <mergeCell ref="F426:F427"/>
    <mergeCell ref="B339:F339"/>
    <mergeCell ref="B340:B341"/>
    <mergeCell ref="C340:E340"/>
    <mergeCell ref="F340:F341"/>
    <mergeCell ref="B32:F32"/>
    <mergeCell ref="B77:F77"/>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204:F204"/>
    <mergeCell ref="H32:M32"/>
    <mergeCell ref="A55:A62"/>
    <mergeCell ref="A125:A133"/>
    <mergeCell ref="H24:M24"/>
    <mergeCell ref="H65:M65"/>
    <mergeCell ref="B243:B244"/>
    <mergeCell ref="C243:E243"/>
    <mergeCell ref="F243:F24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6"/>
  <sheetViews>
    <sheetView topLeftCell="C1" zoomScale="85" zoomScaleNormal="85" workbookViewId="0">
      <selection activeCell="M16" sqref="M16"/>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92" t="s">
        <v>206</v>
      </c>
      <c r="C2" s="291" t="s">
        <v>0</v>
      </c>
      <c r="D2" s="291"/>
      <c r="E2" s="291"/>
      <c r="F2" s="294" t="s">
        <v>4</v>
      </c>
      <c r="I2" s="290" t="s">
        <v>583</v>
      </c>
      <c r="J2" s="290"/>
      <c r="K2" s="290"/>
      <c r="L2" s="290"/>
      <c r="M2" s="290"/>
      <c r="N2" s="290"/>
    </row>
    <row r="3" spans="2:14" ht="30" x14ac:dyDescent="0.25">
      <c r="B3" s="293"/>
      <c r="C3" s="93" t="s">
        <v>1</v>
      </c>
      <c r="D3" s="93" t="s">
        <v>2</v>
      </c>
      <c r="E3" s="93" t="s">
        <v>3</v>
      </c>
      <c r="F3" s="294"/>
      <c r="I3" s="98" t="s">
        <v>5</v>
      </c>
      <c r="J3" s="99" t="s">
        <v>10</v>
      </c>
      <c r="K3" s="99" t="s">
        <v>20</v>
      </c>
      <c r="L3" s="99" t="s">
        <v>21</v>
      </c>
      <c r="M3" s="99" t="s">
        <v>17</v>
      </c>
      <c r="N3" s="98" t="s">
        <v>19</v>
      </c>
    </row>
    <row r="4" spans="2:14" ht="30" x14ac:dyDescent="0.25">
      <c r="B4" s="89" t="str">
        <f>'Tablas Río Frío'!B5:F5</f>
        <v>A. Programa de Fortalecimiento de la coordinación interinstitucional para la educación ambiental</v>
      </c>
      <c r="C4" s="91">
        <f>'Tablas Río Frío'!C9</f>
        <v>0</v>
      </c>
      <c r="D4" s="91">
        <f>'Tablas Río Frío'!D9</f>
        <v>0</v>
      </c>
      <c r="E4" s="91">
        <f>'Tablas Río Frío'!E9</f>
        <v>192000000</v>
      </c>
      <c r="F4" s="91">
        <f>'Tablas Río Frío'!F9</f>
        <v>192000000</v>
      </c>
      <c r="G4" s="92"/>
      <c r="I4" s="94" t="s">
        <v>6</v>
      </c>
      <c r="J4" s="95">
        <f>'Tablas Río Frío'!I6+'Tablas Río Frío'!I15+'Tablas Río Frío'!I26+'Tablas Río Frío'!I34+'Tablas Río Frío'!I45+'Tablas Río Frío'!I57+'Tablas Río Frío'!I67+'Tablas Río Frío'!I79+'Tablas Río Frío'!I89+'Tablas Río Frío'!I99+'Tablas Río Frío'!I107+'Tablas Río Frío'!I117+'Tablas Río Frío'!I127+'Tablas Río Frío'!I138+'Tablas Río Frío'!I149+'Tablas Río Frío'!I161+'Tablas Río Frío'!I170+'Tablas Río Frío'!I179+'Tablas Río Frío'!I192+'Tablas Río Frío'!I206+'Tablas Río Frío'!I217+'Tablas Río Frío'!I234+'Tablas Río Frío'!I244+'Tablas Río Frío'!I255+'Tablas Río Frío'!I270+'Tablas Río Frío'!I281+'Tablas Río Frío'!I291+'Tablas Río Frío'!I308+'Tablas Río Frío'!I324+'Tablas Río Frío'!I341+'Tablas Río Frío'!I355+'Tablas Río Frío'!I370+'Tablas Río Frío'!I380+'Tablas Río Frío'!I395+'Tablas Río Frío'!I407+'Tablas Río Frío'!I418+'Tablas Río Frío'!I427+'Tablas Río Frío'!I441+'Tablas Río Frío'!I456+'Tablas Río Frío'!I465+'Tablas Río Frío'!I476+'Tablas Río Frío'!I490</f>
        <v>22926111000</v>
      </c>
      <c r="K4" s="95">
        <f>'Tablas Río Frío'!J6+'Tablas Río Frío'!J15+'Tablas Río Frío'!J26+'Tablas Río Frío'!J34+'Tablas Río Frío'!J45+'Tablas Río Frío'!J57+'Tablas Río Frío'!J67+'Tablas Río Frío'!J79+'Tablas Río Frío'!J89+'Tablas Río Frío'!J99+'Tablas Río Frío'!J107+'Tablas Río Frío'!J117+'Tablas Río Frío'!J127+'Tablas Río Frío'!J138+'Tablas Río Frío'!J149+'Tablas Río Frío'!J161+'Tablas Río Frío'!J170+'Tablas Río Frío'!J179+'Tablas Río Frío'!J192+'Tablas Río Frío'!J206+'Tablas Río Frío'!J217+'Tablas Río Frío'!J234+'Tablas Río Frío'!J244+'Tablas Río Frío'!J255+'Tablas Río Frío'!J270+'Tablas Río Frío'!J281+'Tablas Río Frío'!J291+'Tablas Río Frío'!J308+'Tablas Río Frío'!J324+'Tablas Río Frío'!J341+'Tablas Río Frío'!J355+'Tablas Río Frío'!J370+'Tablas Río Frío'!J380+'Tablas Río Frío'!J395+'Tablas Río Frío'!J407+'Tablas Río Frío'!J418+'Tablas Río Frío'!J427+'Tablas Río Frío'!J441+'Tablas Río Frío'!J456+'Tablas Río Frío'!J465+'Tablas Río Frío'!J476+'Tablas Río Frío'!J490</f>
        <v>9604971000</v>
      </c>
      <c r="L4" s="95">
        <f>'Tablas Río Frío'!K6+'Tablas Río Frío'!K15+'Tablas Río Frío'!K26+'Tablas Río Frío'!K34+'Tablas Río Frío'!K45+'Tablas Río Frío'!K57+'Tablas Río Frío'!K67+'Tablas Río Frío'!K79+'Tablas Río Frío'!K89+'Tablas Río Frío'!K99+'Tablas Río Frío'!K107+'Tablas Río Frío'!K117+'Tablas Río Frío'!K127+'Tablas Río Frío'!K138+'Tablas Río Frío'!K149+'Tablas Río Frío'!K161+'Tablas Río Frío'!K170+'Tablas Río Frío'!K179+'Tablas Río Frío'!K192+'Tablas Río Frío'!K206+'Tablas Río Frío'!K217+'Tablas Río Frío'!K234+'Tablas Río Frío'!K244+'Tablas Río Frío'!K255+'Tablas Río Frío'!K270+'Tablas Río Frío'!K281+'Tablas Río Frío'!K291+'Tablas Río Frío'!K308+'Tablas Río Frío'!K324+'Tablas Río Frío'!K341+'Tablas Río Frío'!K355+'Tablas Río Frío'!K370+'Tablas Río Frío'!K380+'Tablas Río Frío'!K395+'Tablas Río Frío'!K407+'Tablas Río Frío'!K418+'Tablas Río Frío'!K427+'Tablas Río Frío'!K441+'Tablas Río Frío'!K456+'Tablas Río Frío'!K465+'Tablas Río Frío'!K476+'Tablas Río Frío'!K490</f>
        <v>21915868700</v>
      </c>
      <c r="M4" s="95">
        <f>'Tablas Río Frío'!L6+'Tablas Río Frío'!L15+'Tablas Río Frío'!L26+'Tablas Río Frío'!L34+'Tablas Río Frío'!L45+'Tablas Río Frío'!L57+'Tablas Río Frío'!L67+'Tablas Río Frío'!L79+'Tablas Río Frío'!L89+'Tablas Río Frío'!L99+'Tablas Río Frío'!L107+'Tablas Río Frío'!L117+'Tablas Río Frío'!L127+'Tablas Río Frío'!L138+'Tablas Río Frío'!L149+'Tablas Río Frío'!L161+'Tablas Río Frío'!L170+'Tablas Río Frío'!L179+'Tablas Río Frío'!L192+'Tablas Río Frío'!L206+'Tablas Río Frío'!L217+'Tablas Río Frío'!L234+'Tablas Río Frío'!L244+'Tablas Río Frío'!L255+'Tablas Río Frío'!L270+'Tablas Río Frío'!L281+'Tablas Río Frío'!L291+'Tablas Río Frío'!L308+'Tablas Río Frío'!L324+'Tablas Río Frío'!L341+'Tablas Río Frío'!L355+'Tablas Río Frío'!L370+'Tablas Río Frío'!L380+'Tablas Río Frío'!L395+'Tablas Río Frío'!L407+'Tablas Río Frío'!L418+'Tablas Río Frío'!L427+'Tablas Río Frío'!L441+'Tablas Río Frío'!L456+'Tablas Río Frío'!L465+'Tablas Río Frío'!L476+'Tablas Río Frío'!L490</f>
        <v>54446950700</v>
      </c>
      <c r="N4" s="97">
        <f>M4/$M$9</f>
        <v>0.71505287287385255</v>
      </c>
    </row>
    <row r="5" spans="2:14" x14ac:dyDescent="0.25">
      <c r="B5" s="89" t="str">
        <f>'Tablas Río Frío'!B13:F13</f>
        <v>Proyecto de Articulación interinstitucional para educación ambiental. 2 años</v>
      </c>
      <c r="C5" s="90">
        <f>'Tablas Río Frío'!C21</f>
        <v>300000000</v>
      </c>
      <c r="D5" s="90">
        <f>'Tablas Río Frío'!D21</f>
        <v>0</v>
      </c>
      <c r="E5" s="90">
        <f>'Tablas Río Frío'!E21</f>
        <v>0</v>
      </c>
      <c r="F5" s="90">
        <f>'Tablas Río Frío'!F21</f>
        <v>300000000</v>
      </c>
      <c r="I5" s="94" t="s">
        <v>7</v>
      </c>
      <c r="J5" s="95">
        <f>'Tablas Río Frío'!I7+'Tablas Río Frío'!I16+'Tablas Río Frío'!I27+'Tablas Río Frío'!I35+'Tablas Río Frío'!I46+'Tablas Río Frío'!I58+'Tablas Río Frío'!I68+'Tablas Río Frío'!I80+'Tablas Río Frío'!I90+'Tablas Río Frío'!I100+'Tablas Río Frío'!I108+'Tablas Río Frío'!I118+'Tablas Río Frío'!I128+'Tablas Río Frío'!I139+'Tablas Río Frío'!I150+'Tablas Río Frío'!I162+'Tablas Río Frío'!I171+'Tablas Río Frío'!I180+'Tablas Río Frío'!I193+'Tablas Río Frío'!I207+'Tablas Río Frío'!I218+'Tablas Río Frío'!I235+'Tablas Río Frío'!I245+'Tablas Río Frío'!I256+'Tablas Río Frío'!I271+'Tablas Río Frío'!I282+'Tablas Río Frío'!I292+'Tablas Río Frío'!I309+'Tablas Río Frío'!I325+'Tablas Río Frío'!I342+'Tablas Río Frío'!I356+'Tablas Río Frío'!I371+'Tablas Río Frío'!I381+'Tablas Río Frío'!I396+'Tablas Río Frío'!I408+'Tablas Río Frío'!I419+'Tablas Río Frío'!I428+'Tablas Río Frío'!I442+'Tablas Río Frío'!I457+'Tablas Río Frío'!I466+'Tablas Río Frío'!I477+'Tablas Río Frío'!I491</f>
        <v>0</v>
      </c>
      <c r="K5" s="95">
        <f>'Tablas Río Frío'!J7+'Tablas Río Frío'!J16+'Tablas Río Frío'!J27+'Tablas Río Frío'!J35+'Tablas Río Frío'!J46+'Tablas Río Frío'!J58+'Tablas Río Frío'!J68+'Tablas Río Frío'!J80+'Tablas Río Frío'!J90+'Tablas Río Frío'!J100+'Tablas Río Frío'!J108+'Tablas Río Frío'!J118+'Tablas Río Frío'!J128+'Tablas Río Frío'!J139+'Tablas Río Frío'!J150+'Tablas Río Frío'!J162+'Tablas Río Frío'!J171+'Tablas Río Frío'!J180+'Tablas Río Frío'!J193+'Tablas Río Frío'!J207+'Tablas Río Frío'!J218+'Tablas Río Frío'!J235+'Tablas Río Frío'!J245+'Tablas Río Frío'!J256+'Tablas Río Frío'!J271+'Tablas Río Frío'!J282+'Tablas Río Frío'!J292+'Tablas Río Frío'!J309+'Tablas Río Frío'!J325+'Tablas Río Frío'!J342+'Tablas Río Frío'!J356+'Tablas Río Frío'!J371+'Tablas Río Frío'!J381+'Tablas Río Frío'!J396+'Tablas Río Frío'!J408+'Tablas Río Frío'!J419+'Tablas Río Frío'!J428+'Tablas Río Frío'!J442+'Tablas Río Frío'!J457+'Tablas Río Frío'!J466+'Tablas Río Frío'!J477+'Tablas Río Frío'!J491</f>
        <v>0</v>
      </c>
      <c r="L5" s="95">
        <f>'Tablas Río Frío'!K7+'Tablas Río Frío'!K16+'Tablas Río Frío'!K27+'Tablas Río Frío'!K35+'Tablas Río Frío'!K46+'Tablas Río Frío'!K58+'Tablas Río Frío'!K68+'Tablas Río Frío'!K80+'Tablas Río Frío'!K90+'Tablas Río Frío'!K100+'Tablas Río Frío'!K108+'Tablas Río Frío'!K118+'Tablas Río Frío'!K128+'Tablas Río Frío'!K139+'Tablas Río Frío'!K150+'Tablas Río Frío'!K162+'Tablas Río Frío'!K171+'Tablas Río Frío'!K180+'Tablas Río Frío'!K193+'Tablas Río Frío'!K207+'Tablas Río Frío'!K218+'Tablas Río Frío'!K235+'Tablas Río Frío'!K245+'Tablas Río Frío'!K256+'Tablas Río Frío'!K271+'Tablas Río Frío'!K282+'Tablas Río Frío'!K292+'Tablas Río Frío'!K309+'Tablas Río Frío'!K325+'Tablas Río Frío'!K342+'Tablas Río Frío'!K356+'Tablas Río Frío'!K371+'Tablas Río Frío'!K381+'Tablas Río Frío'!K396+'Tablas Río Frío'!K408+'Tablas Río Frío'!K419+'Tablas Río Frío'!K428+'Tablas Río Frío'!K442+'Tablas Río Frío'!K457+'Tablas Río Frío'!K466+'Tablas Río Frío'!K477+'Tablas Río Frío'!K491</f>
        <v>0</v>
      </c>
      <c r="M5" s="95">
        <f>'Tablas Río Frío'!L7+'Tablas Río Frío'!L16+'Tablas Río Frío'!L27+'Tablas Río Frío'!L35+'Tablas Río Frío'!L46+'Tablas Río Frío'!L58+'Tablas Río Frío'!L68+'Tablas Río Frío'!L80+'Tablas Río Frío'!L90+'Tablas Río Frío'!L100+'Tablas Río Frío'!L108+'Tablas Río Frío'!L118+'Tablas Río Frío'!L128+'Tablas Río Frío'!L139+'Tablas Río Frío'!L150+'Tablas Río Frío'!L162+'Tablas Río Frío'!L171+'Tablas Río Frío'!L180+'Tablas Río Frío'!L193+'Tablas Río Frío'!L207+'Tablas Río Frío'!L218+'Tablas Río Frío'!L235+'Tablas Río Frío'!L245+'Tablas Río Frío'!L256+'Tablas Río Frío'!L271+'Tablas Río Frío'!L282+'Tablas Río Frío'!L292+'Tablas Río Frío'!L309+'Tablas Río Frío'!L325+'Tablas Río Frío'!L342+'Tablas Río Frío'!L356+'Tablas Río Frío'!L371+'Tablas Río Frío'!L381+'Tablas Río Frío'!L396+'Tablas Río Frío'!L408+'Tablas Río Frío'!L419+'Tablas Río Frío'!L428+'Tablas Río Frío'!L442+'Tablas Río Frío'!L457+'Tablas Río Frío'!L466+'Tablas Río Frío'!L477+'Tablas Río Frío'!L491</f>
        <v>0</v>
      </c>
      <c r="N5" s="96">
        <f t="shared" ref="N5:N9" si="0">M5/$M$9</f>
        <v>0</v>
      </c>
    </row>
    <row r="6" spans="2:14" x14ac:dyDescent="0.25">
      <c r="B6" s="88" t="str">
        <f>'Tablas Río Frío'!B24:F24</f>
        <v xml:space="preserve">B. Programa de Fortalecimiento del sistema de gestión </v>
      </c>
      <c r="C6" s="90">
        <f>'Tablas Río Frío'!C30</f>
        <v>0</v>
      </c>
      <c r="D6" s="90">
        <f>'Tablas Río Frío'!D30</f>
        <v>0</v>
      </c>
      <c r="E6" s="90">
        <f>'Tablas Río Frío'!E30</f>
        <v>696000000</v>
      </c>
      <c r="F6" s="90">
        <f>'Tablas Río Frío'!F30</f>
        <v>696000000</v>
      </c>
      <c r="I6" s="94" t="s">
        <v>8</v>
      </c>
      <c r="J6" s="95">
        <f>'Tablas Río Frío'!I8+'Tablas Río Frío'!I17+'Tablas Río Frío'!I28+'Tablas Río Frío'!I36+'Tablas Río Frío'!I47+'Tablas Río Frío'!I59+'Tablas Río Frío'!I69+'Tablas Río Frío'!I81+'Tablas Río Frío'!I91+'Tablas Río Frío'!I101+'Tablas Río Frío'!I109+'Tablas Río Frío'!I119+'Tablas Río Frío'!I129+'Tablas Río Frío'!I140+'Tablas Río Frío'!I151+'Tablas Río Frío'!I163+'Tablas Río Frío'!I172+'Tablas Río Frío'!I181+'Tablas Río Frío'!I194+'Tablas Río Frío'!I208+'Tablas Río Frío'!I219+'Tablas Río Frío'!I236+'Tablas Río Frío'!I246+'Tablas Río Frío'!I257+'Tablas Río Frío'!I272+'Tablas Río Frío'!I283+'Tablas Río Frío'!I293+'Tablas Río Frío'!I310+'Tablas Río Frío'!I326+'Tablas Río Frío'!I343+'Tablas Río Frío'!I357+'Tablas Río Frío'!I372+'Tablas Río Frío'!I382+'Tablas Río Frío'!I397+'Tablas Río Frío'!I409+'Tablas Río Frío'!I420+'Tablas Río Frío'!I429+'Tablas Río Frío'!I443+'Tablas Río Frío'!I458+'Tablas Río Frío'!I467+'Tablas Río Frío'!I478+'Tablas Río Frío'!I492</f>
        <v>10305000000</v>
      </c>
      <c r="K6" s="95">
        <f>'Tablas Río Frío'!J8+'Tablas Río Frío'!J17+'Tablas Río Frío'!J28+'Tablas Río Frío'!J36+'Tablas Río Frío'!J47+'Tablas Río Frío'!J59+'Tablas Río Frío'!J69+'Tablas Río Frío'!J81+'Tablas Río Frío'!J91+'Tablas Río Frío'!J101+'Tablas Río Frío'!J109+'Tablas Río Frío'!J119+'Tablas Río Frío'!J129+'Tablas Río Frío'!J140+'Tablas Río Frío'!J151+'Tablas Río Frío'!J163+'Tablas Río Frío'!J172+'Tablas Río Frío'!J181+'Tablas Río Frío'!J194+'Tablas Río Frío'!J208+'Tablas Río Frío'!J219+'Tablas Río Frío'!J236+'Tablas Río Frío'!J246+'Tablas Río Frío'!J257+'Tablas Río Frío'!J272+'Tablas Río Frío'!J283+'Tablas Río Frío'!J293+'Tablas Río Frío'!J310+'Tablas Río Frío'!J326+'Tablas Río Frío'!J343+'Tablas Río Frío'!J357+'Tablas Río Frío'!J372+'Tablas Río Frío'!J382+'Tablas Río Frío'!J397+'Tablas Río Frío'!J409+'Tablas Río Frío'!J420+'Tablas Río Frío'!J429+'Tablas Río Frío'!J443+'Tablas Río Frío'!J458+'Tablas Río Frío'!J467+'Tablas Río Frío'!J478+'Tablas Río Frío'!J492</f>
        <v>10772000000</v>
      </c>
      <c r="L6" s="95">
        <f>'Tablas Río Frío'!K8+'Tablas Río Frío'!K17+'Tablas Río Frío'!K28+'Tablas Río Frío'!K36+'Tablas Río Frío'!K47+'Tablas Río Frío'!K59+'Tablas Río Frío'!K69+'Tablas Río Frío'!K81+'Tablas Río Frío'!K91+'Tablas Río Frío'!K101+'Tablas Río Frío'!K109+'Tablas Río Frío'!K119+'Tablas Río Frío'!K129+'Tablas Río Frío'!K140+'Tablas Río Frío'!K151+'Tablas Río Frío'!K163+'Tablas Río Frío'!K172+'Tablas Río Frío'!K181+'Tablas Río Frío'!K194+'Tablas Río Frío'!K208+'Tablas Río Frío'!K219+'Tablas Río Frío'!K236+'Tablas Río Frío'!K246+'Tablas Río Frío'!K257+'Tablas Río Frío'!K272+'Tablas Río Frío'!K283+'Tablas Río Frío'!K293+'Tablas Río Frío'!K310+'Tablas Río Frío'!K326+'Tablas Río Frío'!K343+'Tablas Río Frío'!K357+'Tablas Río Frío'!K372+'Tablas Río Frío'!K382+'Tablas Río Frío'!K397+'Tablas Río Frío'!K409+'Tablas Río Frío'!K420+'Tablas Río Frío'!K429+'Tablas Río Frío'!K443+'Tablas Río Frío'!K458+'Tablas Río Frío'!K467+'Tablas Río Frío'!K478+'Tablas Río Frío'!K492</f>
        <v>0</v>
      </c>
      <c r="M6" s="95">
        <f>'Tablas Río Frío'!L8+'Tablas Río Frío'!L17+'Tablas Río Frío'!L28+'Tablas Río Frío'!L36+'Tablas Río Frío'!L47+'Tablas Río Frío'!L59+'Tablas Río Frío'!L69+'Tablas Río Frío'!L81+'Tablas Río Frío'!L91+'Tablas Río Frío'!L101+'Tablas Río Frío'!L109+'Tablas Río Frío'!L119+'Tablas Río Frío'!L129+'Tablas Río Frío'!L140+'Tablas Río Frío'!L151+'Tablas Río Frío'!L163+'Tablas Río Frío'!L172+'Tablas Río Frío'!L181+'Tablas Río Frío'!L194+'Tablas Río Frío'!L208+'Tablas Río Frío'!L219+'Tablas Río Frío'!L236+'Tablas Río Frío'!L246+'Tablas Río Frío'!L257+'Tablas Río Frío'!L272+'Tablas Río Frío'!L283+'Tablas Río Frío'!L293+'Tablas Río Frío'!L310+'Tablas Río Frío'!L326+'Tablas Río Frío'!L343+'Tablas Río Frío'!L357+'Tablas Río Frío'!L372+'Tablas Río Frío'!L382+'Tablas Río Frío'!L397+'Tablas Río Frío'!L409+'Tablas Río Frío'!L420+'Tablas Río Frío'!L429+'Tablas Río Frío'!L443+'Tablas Río Frío'!L458+'Tablas Río Frío'!L467+'Tablas Río Frío'!L478+'Tablas Río Frío'!L492</f>
        <v>21077000000</v>
      </c>
      <c r="N6" s="97">
        <f>M6/$M$9</f>
        <v>0.27680465494943118</v>
      </c>
    </row>
    <row r="7" spans="2:14" ht="31.5" customHeight="1" x14ac:dyDescent="0.25">
      <c r="B7" s="88" t="str">
        <f>'Tablas Río Frío'!B32:F32</f>
        <v>Proyecto de Fortalecimiento del sistema de calidad institucional. 4 años</v>
      </c>
      <c r="C7" s="90">
        <f>'Tablas Río Frío'!C40</f>
        <v>350000000</v>
      </c>
      <c r="D7" s="90">
        <f>'Tablas Río Frío'!D40</f>
        <v>250000000</v>
      </c>
      <c r="E7" s="90">
        <f>'Tablas Río Frío'!E40</f>
        <v>0</v>
      </c>
      <c r="F7" s="90">
        <f>'Tablas Río Frío'!F40</f>
        <v>600000000</v>
      </c>
      <c r="I7" s="94" t="s">
        <v>9</v>
      </c>
      <c r="J7" s="95">
        <f>'Tablas Río Frío'!I9+'Tablas Río Frío'!I18+'Tablas Río Frío'!I29+'Tablas Río Frío'!I37+'Tablas Río Frío'!I48+'Tablas Río Frío'!I60+'Tablas Río Frío'!I70+'Tablas Río Frío'!I82+'Tablas Río Frío'!I92+'Tablas Río Frío'!I102+'Tablas Río Frío'!I110+'Tablas Río Frío'!I120+'Tablas Río Frío'!I130+'Tablas Río Frío'!I141+'Tablas Río Frío'!I152+'Tablas Río Frío'!I164+'Tablas Río Frío'!I173+'Tablas Río Frío'!I182+'Tablas Río Frío'!I195+'Tablas Río Frío'!I209+'Tablas Río Frío'!I220+'Tablas Río Frío'!I237+'Tablas Río Frío'!I247+'Tablas Río Frío'!I258+'Tablas Río Frío'!I273+'Tablas Río Frío'!I284+'Tablas Río Frío'!I294+'Tablas Río Frío'!I311+'Tablas Río Frío'!I327+'Tablas Río Frío'!I344+'Tablas Río Frío'!I358+'Tablas Río Frío'!I373+'Tablas Río Frío'!I383+'Tablas Río Frío'!I398+'Tablas Río Frío'!I410+'Tablas Río Frío'!I421+'Tablas Río Frío'!I430+'Tablas Río Frío'!I444+'Tablas Río Frío'!I459+'Tablas Río Frío'!I468+'Tablas Río Frío'!I479+'Tablas Río Frío'!I493</f>
        <v>580000000</v>
      </c>
      <c r="K7" s="95">
        <f>'Tablas Río Frío'!J9+'Tablas Río Frío'!J18+'Tablas Río Frío'!J29+'Tablas Río Frío'!J37+'Tablas Río Frío'!J48+'Tablas Río Frío'!J60+'Tablas Río Frío'!J70+'Tablas Río Frío'!J82+'Tablas Río Frío'!J92+'Tablas Río Frío'!J102+'Tablas Río Frío'!J110+'Tablas Río Frío'!J120+'Tablas Río Frío'!J130+'Tablas Río Frío'!J141+'Tablas Río Frío'!J152+'Tablas Río Frío'!J164+'Tablas Río Frío'!J173+'Tablas Río Frío'!J182+'Tablas Río Frío'!J195+'Tablas Río Frío'!J209+'Tablas Río Frío'!J220+'Tablas Río Frío'!J237+'Tablas Río Frío'!J247+'Tablas Río Frío'!J258+'Tablas Río Frío'!J273+'Tablas Río Frío'!J284+'Tablas Río Frío'!J294+'Tablas Río Frío'!J311+'Tablas Río Frío'!J327+'Tablas Río Frío'!J344+'Tablas Río Frío'!J358+'Tablas Río Frío'!J373+'Tablas Río Frío'!J383+'Tablas Río Frío'!J398+'Tablas Río Frío'!J410+'Tablas Río Frío'!J421+'Tablas Río Frío'!J430+'Tablas Río Frío'!J444+'Tablas Río Frío'!J459+'Tablas Río Frío'!J468+'Tablas Río Frío'!J479+'Tablas Río Frío'!J493</f>
        <v>40000000</v>
      </c>
      <c r="L7" s="95">
        <f>'Tablas Río Frío'!K9+'Tablas Río Frío'!K18+'Tablas Río Frío'!K29+'Tablas Río Frío'!K37+'Tablas Río Frío'!K48+'Tablas Río Frío'!K60+'Tablas Río Frío'!K70+'Tablas Río Frío'!K82+'Tablas Río Frío'!K92+'Tablas Río Frío'!K102+'Tablas Río Frío'!K110+'Tablas Río Frío'!K120+'Tablas Río Frío'!K130+'Tablas Río Frío'!K141+'Tablas Río Frío'!K152+'Tablas Río Frío'!K164+'Tablas Río Frío'!K173+'Tablas Río Frío'!K182+'Tablas Río Frío'!K195+'Tablas Río Frío'!K209+'Tablas Río Frío'!K220+'Tablas Río Frío'!K237+'Tablas Río Frío'!K247+'Tablas Río Frío'!K258+'Tablas Río Frío'!K273+'Tablas Río Frío'!K284+'Tablas Río Frío'!K294+'Tablas Río Frío'!K311+'Tablas Río Frío'!K327+'Tablas Río Frío'!K344+'Tablas Río Frío'!K358+'Tablas Río Frío'!K373+'Tablas Río Frío'!K383+'Tablas Río Frío'!K398+'Tablas Río Frío'!K410+'Tablas Río Frío'!K421+'Tablas Río Frío'!K430+'Tablas Río Frío'!K444+'Tablas Río Frío'!K459+'Tablas Río Frío'!K468+'Tablas Río Frío'!K479+'Tablas Río Frío'!K493</f>
        <v>0</v>
      </c>
      <c r="M7" s="95">
        <f>'Tablas Río Frío'!L9+'Tablas Río Frío'!L18+'Tablas Río Frío'!L29+'Tablas Río Frío'!L37+'Tablas Río Frío'!L48+'Tablas Río Frío'!L60+'Tablas Río Frío'!L70+'Tablas Río Frío'!L82+'Tablas Río Frío'!L92+'Tablas Río Frío'!L102+'Tablas Río Frío'!L110+'Tablas Río Frío'!L120+'Tablas Río Frío'!L130+'Tablas Río Frío'!L141+'Tablas Río Frío'!L152+'Tablas Río Frío'!L164+'Tablas Río Frío'!L173+'Tablas Río Frío'!L182+'Tablas Río Frío'!L195+'Tablas Río Frío'!L209+'Tablas Río Frío'!L220+'Tablas Río Frío'!L237+'Tablas Río Frío'!L247+'Tablas Río Frío'!L258+'Tablas Río Frío'!L273+'Tablas Río Frío'!L284+'Tablas Río Frío'!L294+'Tablas Río Frío'!L311+'Tablas Río Frío'!L327+'Tablas Río Frío'!L344+'Tablas Río Frío'!L358+'Tablas Río Frío'!L373+'Tablas Río Frío'!L383+'Tablas Río Frío'!L398+'Tablas Río Frío'!L410+'Tablas Río Frío'!L421+'Tablas Río Frío'!L430+'Tablas Río Frío'!L444+'Tablas Río Frío'!L459+'Tablas Río Frío'!L468+'Tablas Río Frío'!L479+'Tablas Río Frío'!L493</f>
        <v>620000000</v>
      </c>
      <c r="N7" s="97">
        <f>M7/$M$9</f>
        <v>8.1424721767162003E-3</v>
      </c>
    </row>
    <row r="8" spans="2:14" x14ac:dyDescent="0.25">
      <c r="B8" s="88" t="str">
        <f>'Tablas Río Frío'!B43:F43</f>
        <v>Proyecto de Fortalecimiento del sistema de información ambiental de la cuenca. 2 años</v>
      </c>
      <c r="C8" s="90">
        <f>'Tablas Río Frío'!C52</f>
        <v>410000000</v>
      </c>
      <c r="D8" s="90">
        <f>'Tablas Río Frío'!D52</f>
        <v>0</v>
      </c>
      <c r="E8" s="90">
        <f>'Tablas Río Frío'!E52</f>
        <v>0</v>
      </c>
      <c r="F8" s="90">
        <f>'Tablas Río Frío'!F52</f>
        <v>410000000</v>
      </c>
      <c r="I8" s="94" t="s">
        <v>30</v>
      </c>
      <c r="J8" s="95">
        <f>'Tablas Río Frío'!I10+'Tablas Río Frío'!I19+'Tablas Río Frío'!I30+'Tablas Río Frío'!I38+'Tablas Río Frío'!I49+'Tablas Río Frío'!I61+'Tablas Río Frío'!I71+'Tablas Río Frío'!I83+'Tablas Río Frío'!I93+'Tablas Río Frío'!I103+'Tablas Río Frío'!I111+'Tablas Río Frío'!I121+'Tablas Río Frío'!I131+'Tablas Río Frío'!I142+'Tablas Río Frío'!I153+'Tablas Río Frío'!I165+'Tablas Río Frío'!I174+'Tablas Río Frío'!I183+'Tablas Río Frío'!I196+'Tablas Río Frío'!I210+'Tablas Río Frío'!I221+'Tablas Río Frío'!I238+'Tablas Río Frío'!I248+'Tablas Río Frío'!I259+'Tablas Río Frío'!I274+'Tablas Río Frío'!I285+'Tablas Río Frío'!I295+'Tablas Río Frío'!I312+'Tablas Río Frío'!I328+'Tablas Río Frío'!I345+'Tablas Río Frío'!I359+'Tablas Río Frío'!I374+'Tablas Río Frío'!I384+'Tablas Río Frío'!I399+'Tablas Río Frío'!I411+'Tablas Río Frío'!I422+'Tablas Río Frío'!I431+'Tablas Río Frío'!I445+'Tablas Río Frío'!I460+'Tablas Río Frío'!I469+'Tablas Río Frío'!I480+'Tablas Río Frío'!I494</f>
        <v>0</v>
      </c>
      <c r="K8" s="95">
        <f>'Tablas Río Frío'!J10+'Tablas Río Frío'!J19+'Tablas Río Frío'!J30+'Tablas Río Frío'!J38+'Tablas Río Frío'!J49+'Tablas Río Frío'!J61+'Tablas Río Frío'!J71+'Tablas Río Frío'!J83+'Tablas Río Frío'!J93+'Tablas Río Frío'!J103+'Tablas Río Frío'!J111+'Tablas Río Frío'!J121+'Tablas Río Frío'!J131+'Tablas Río Frío'!J142+'Tablas Río Frío'!J153+'Tablas Río Frío'!J165+'Tablas Río Frío'!J174+'Tablas Río Frío'!J183+'Tablas Río Frío'!J196+'Tablas Río Frío'!J210+'Tablas Río Frío'!J221+'Tablas Río Frío'!J238+'Tablas Río Frío'!J248+'Tablas Río Frío'!J259+'Tablas Río Frío'!J274+'Tablas Río Frío'!J285+'Tablas Río Frío'!J295+'Tablas Río Frío'!J312+'Tablas Río Frío'!J328+'Tablas Río Frío'!J345+'Tablas Río Frío'!J359+'Tablas Río Frío'!J374+'Tablas Río Frío'!J384+'Tablas Río Frío'!J399+'Tablas Río Frío'!J411+'Tablas Río Frío'!J422+'Tablas Río Frío'!J431+'Tablas Río Frío'!J445+'Tablas Río Frío'!J460+'Tablas Río Frío'!J469+'Tablas Río Frío'!J480+'Tablas Río Frío'!J494</f>
        <v>0</v>
      </c>
      <c r="L8" s="95">
        <f>'Tablas Río Frío'!K10+'Tablas Río Frío'!K19+'Tablas Río Frío'!K30+'Tablas Río Frío'!K38+'Tablas Río Frío'!K49+'Tablas Río Frío'!K61+'Tablas Río Frío'!K71+'Tablas Río Frío'!K83+'Tablas Río Frío'!K93+'Tablas Río Frío'!K103+'Tablas Río Frío'!K111+'Tablas Río Frío'!K121+'Tablas Río Frío'!K131+'Tablas Río Frío'!K142+'Tablas Río Frío'!K153+'Tablas Río Frío'!K165+'Tablas Río Frío'!K174+'Tablas Río Frío'!K183+'Tablas Río Frío'!K196+'Tablas Río Frío'!K210+'Tablas Río Frío'!K221+'Tablas Río Frío'!K238+'Tablas Río Frío'!K248+'Tablas Río Frío'!K259+'Tablas Río Frío'!K274+'Tablas Río Frío'!K285+'Tablas Río Frío'!K295+'Tablas Río Frío'!K312+'Tablas Río Frío'!K328+'Tablas Río Frío'!K345+'Tablas Río Frío'!K359+'Tablas Río Frío'!K374+'Tablas Río Frío'!K384+'Tablas Río Frío'!K399+'Tablas Río Frío'!K411+'Tablas Río Frío'!K422+'Tablas Río Frío'!K431+'Tablas Río Frío'!K445+'Tablas Río Frío'!K460+'Tablas Río Frío'!K469+'Tablas Río Frío'!K480+'Tablas Río Frío'!K494</f>
        <v>0</v>
      </c>
      <c r="M8" s="95">
        <f>'Tablas Río Frío'!L10+'Tablas Río Frío'!L19+'Tablas Río Frío'!L30+'Tablas Río Frío'!L38+'Tablas Río Frío'!L49+'Tablas Río Frío'!L61+'Tablas Río Frío'!L71+'Tablas Río Frío'!L83+'Tablas Río Frío'!L93+'Tablas Río Frío'!L103+'Tablas Río Frío'!L111+'Tablas Río Frío'!L121+'Tablas Río Frío'!L131+'Tablas Río Frío'!L142+'Tablas Río Frío'!L153+'Tablas Río Frío'!L165+'Tablas Río Frío'!L174+'Tablas Río Frío'!L183+'Tablas Río Frío'!L196+'Tablas Río Frío'!L210+'Tablas Río Frío'!L221+'Tablas Río Frío'!L238+'Tablas Río Frío'!L248+'Tablas Río Frío'!L259+'Tablas Río Frío'!L274+'Tablas Río Frío'!L285+'Tablas Río Frío'!L295+'Tablas Río Frío'!L312+'Tablas Río Frío'!L328+'Tablas Río Frío'!L345+'Tablas Río Frío'!L359+'Tablas Río Frío'!L374+'Tablas Río Frío'!L384+'Tablas Río Frío'!L399+'Tablas Río Frío'!L411+'Tablas Río Frío'!L422+'Tablas Río Frío'!L431+'Tablas Río Frío'!L445+'Tablas Río Frío'!L460+'Tablas Río Frío'!L469+'Tablas Río Frío'!L480+'Tablas Río Frío'!L494</f>
        <v>0</v>
      </c>
      <c r="N8" s="96">
        <f t="shared" si="0"/>
        <v>0</v>
      </c>
    </row>
    <row r="9" spans="2:14" ht="30" x14ac:dyDescent="0.25">
      <c r="B9" s="88" t="str">
        <f>'Tablas Río Frío'!B55:F55</f>
        <v>Proyecto de Capacitación y formación de los empleados a nivel de postgrado en sistemas de calidad ambiente y administración pública . 4 años</v>
      </c>
      <c r="C9" s="90">
        <f>'Tablas Río Frío'!C62</f>
        <v>30000000</v>
      </c>
      <c r="D9" s="90">
        <f>'Tablas Río Frío'!D62</f>
        <v>1620000000</v>
      </c>
      <c r="E9" s="90">
        <f>'Tablas Río Frío'!E62</f>
        <v>0</v>
      </c>
      <c r="F9" s="90">
        <f>'Tablas Río Frío'!F62</f>
        <v>1650000000</v>
      </c>
      <c r="I9" s="100" t="s">
        <v>17</v>
      </c>
      <c r="J9" s="101">
        <f>SUM(J4:J8)</f>
        <v>33811111000</v>
      </c>
      <c r="K9" s="101">
        <f t="shared" ref="K9:L9" si="1">SUM(K4:K8)</f>
        <v>20416971000</v>
      </c>
      <c r="L9" s="101">
        <f t="shared" si="1"/>
        <v>21915868700</v>
      </c>
      <c r="M9" s="101">
        <f>SUM(M4:M8)</f>
        <v>76143950700</v>
      </c>
      <c r="N9" s="102">
        <f t="shared" si="0"/>
        <v>1</v>
      </c>
    </row>
    <row r="10" spans="2:14" x14ac:dyDescent="0.25">
      <c r="B10" s="88" t="str">
        <f>'Tablas Río Frío'!B65:F65</f>
        <v>C. Programa de Educación Ambiental, comunicación y participación comunitaria</v>
      </c>
      <c r="C10" s="90">
        <f>'Tablas Río Frío'!C74</f>
        <v>0</v>
      </c>
      <c r="D10" s="90">
        <f>'Tablas Río Frío'!D74</f>
        <v>0</v>
      </c>
      <c r="E10" s="90">
        <f>'Tablas Río Frío'!E74</f>
        <v>1152000000</v>
      </c>
      <c r="F10" s="90">
        <f>'Tablas Río Frío'!F74</f>
        <v>1152000000</v>
      </c>
    </row>
    <row r="11" spans="2:14" x14ac:dyDescent="0.25">
      <c r="B11" s="192" t="str">
        <f>'Tablas Río Frío'!B77:F77</f>
        <v>Proyecto de Educación Ambiental Participativa. 2 años</v>
      </c>
      <c r="C11" s="193">
        <f>'Tablas Río Frío'!C84</f>
        <v>990000000</v>
      </c>
      <c r="D11" s="193">
        <f>'Tablas Río Frío'!D84</f>
        <v>0</v>
      </c>
      <c r="E11" s="193">
        <f>'Tablas Río Frío'!E84</f>
        <v>0</v>
      </c>
      <c r="F11" s="193">
        <f>'Tablas Río Frío'!F84</f>
        <v>990000000</v>
      </c>
    </row>
    <row r="12" spans="2:14" ht="30" x14ac:dyDescent="0.25">
      <c r="B12" s="88" t="str">
        <f>'Tablas Río Frío'!B87:F87</f>
        <v>Proyecto de conformación, consolidación y capacitación de comités de gestores ambientales comunitarios. 2 años</v>
      </c>
      <c r="C12" s="90">
        <f>'Tablas Río Frío'!C95</f>
        <v>300000000</v>
      </c>
      <c r="D12" s="90">
        <f>'Tablas Río Frío'!D95</f>
        <v>0</v>
      </c>
      <c r="E12" s="90">
        <f>'Tablas Río Frío'!E95</f>
        <v>0</v>
      </c>
      <c r="F12" s="90">
        <f>'Tablas Río Frío'!F95</f>
        <v>300000000</v>
      </c>
    </row>
    <row r="13" spans="2:14" ht="30" x14ac:dyDescent="0.25">
      <c r="B13" s="88" t="str">
        <f>'Tablas Río Frío'!B98:F98</f>
        <v>D. Fortalecimiento de las relaciones sociales e institucionales con grupos étnicas presentes en la cuenca</v>
      </c>
      <c r="C13" s="90">
        <f>'Tablas Río Frío'!C102</f>
        <v>0</v>
      </c>
      <c r="D13" s="90">
        <f>'Tablas Río Frío'!D102</f>
        <v>0</v>
      </c>
      <c r="E13" s="90">
        <f>'Tablas Río Frío'!E102</f>
        <v>480000000</v>
      </c>
      <c r="F13" s="90">
        <f>'Tablas Río Frío'!F102</f>
        <v>480000000</v>
      </c>
    </row>
    <row r="14" spans="2:14" ht="33.75" customHeight="1" x14ac:dyDescent="0.25">
      <c r="B14" s="88" t="str">
        <f>'Tablas Río Frío'!B105:F105</f>
        <v>Proyecto de Coordinación institucional con los territorios etnicos. 2 años</v>
      </c>
      <c r="C14" s="90">
        <f>'Tablas Río Frío'!C112</f>
        <v>460000000</v>
      </c>
      <c r="D14" s="90">
        <f>'Tablas Río Frío'!D112</f>
        <v>0</v>
      </c>
      <c r="E14" s="90">
        <f>'Tablas Río Frío'!E112</f>
        <v>0</v>
      </c>
      <c r="F14" s="90">
        <f>'Tablas Río Frío'!F112</f>
        <v>460000000</v>
      </c>
    </row>
    <row r="15" spans="2:14" x14ac:dyDescent="0.25">
      <c r="B15" s="135" t="str">
        <f>'Tablas Río Frío'!B116:F116</f>
        <v>E. Programa de Producción limpia de bienes de origen agropecuario</v>
      </c>
      <c r="C15" s="136">
        <f>'Tablas Río Frío'!C120</f>
        <v>0</v>
      </c>
      <c r="D15" s="136">
        <f>'Tablas Río Frío'!D120</f>
        <v>0</v>
      </c>
      <c r="E15" s="136">
        <f>'Tablas Río Frío'!E120</f>
        <v>1158868700</v>
      </c>
      <c r="F15" s="136">
        <f>'Tablas Río Frío'!F120</f>
        <v>1158868700</v>
      </c>
    </row>
    <row r="16" spans="2:14" x14ac:dyDescent="0.25">
      <c r="B16" s="88" t="str">
        <f>'Tablas Río Frío'!B125:F125</f>
        <v>Proyecto de Gestión de los residuos generados en la actividad productiva. 8 años</v>
      </c>
      <c r="C16" s="90">
        <f>'Tablas Río Frío'!C133</f>
        <v>530000000</v>
      </c>
      <c r="D16" s="90">
        <f>'Tablas Río Frío'!D133</f>
        <v>470000000</v>
      </c>
      <c r="E16" s="90">
        <f>'Tablas Río Frío'!E133</f>
        <v>0</v>
      </c>
      <c r="F16" s="90">
        <f>'Tablas Río Frío'!F133</f>
        <v>1000000000</v>
      </c>
    </row>
    <row r="17" spans="2:7" ht="33" customHeight="1" x14ac:dyDescent="0.25">
      <c r="B17" s="88" t="str">
        <f>'Tablas Río Frío'!B136:F136</f>
        <v>Proyecto de Gestión sostenible del uso del agua en la agroindustria. 4 años</v>
      </c>
      <c r="C17" s="90">
        <f>'Tablas Río Frío'!C144</f>
        <v>1000000000</v>
      </c>
      <c r="D17" s="90">
        <f>'Tablas Río Frío'!D144</f>
        <v>1780000000</v>
      </c>
      <c r="E17" s="90">
        <f>'Tablas Río Frío'!E144</f>
        <v>0</v>
      </c>
      <c r="F17" s="90">
        <f>'Tablas Río Frío'!F144</f>
        <v>2780000000</v>
      </c>
    </row>
    <row r="18" spans="2:7" ht="30" x14ac:dyDescent="0.25">
      <c r="B18" s="88" t="str">
        <f>'Tablas Río Frío'!B147:F147</f>
        <v>Proyecto de Capacitación e implementación de tecnologías sostenibles para las actividades agropecuarias. 5 años</v>
      </c>
      <c r="C18" s="90">
        <f>'Tablas Río Frío'!C156</f>
        <v>100000000</v>
      </c>
      <c r="D18" s="90">
        <f>'Tablas Río Frío'!D156</f>
        <v>176221000</v>
      </c>
      <c r="E18" s="90">
        <f>'Tablas Río Frío'!E156</f>
        <v>0</v>
      </c>
      <c r="F18" s="90">
        <f>'Tablas Río Frío'!F156</f>
        <v>276221000</v>
      </c>
    </row>
    <row r="19" spans="2:7" ht="30" x14ac:dyDescent="0.25">
      <c r="B19" s="88" t="str">
        <f>'Tablas Río Frío'!B159:F159</f>
        <v>Proyecto de Formulación de un plan de incentivos a las prácticas productivas sostenibles. 1 año</v>
      </c>
      <c r="C19" s="90">
        <f>'Tablas Río Frío'!C163</f>
        <v>851851000</v>
      </c>
      <c r="D19" s="90">
        <f>'Tablas Río Frío'!D163</f>
        <v>0</v>
      </c>
      <c r="E19" s="90">
        <f>'Tablas Río Frío'!E163</f>
        <v>0</v>
      </c>
      <c r="F19" s="90">
        <f>'Tablas Río Frío'!F163</f>
        <v>851851000</v>
      </c>
    </row>
    <row r="20" spans="2:7" x14ac:dyDescent="0.25">
      <c r="B20" s="88" t="str">
        <f>'Tablas Río Frío'!B168:F168</f>
        <v>F. Programa de Disminución de la pobreza  y mejoramiento de la calidad de vida</v>
      </c>
      <c r="C20" s="90">
        <f>'Tablas Río Frío'!C172</f>
        <v>0</v>
      </c>
      <c r="D20" s="90">
        <f>'Tablas Río Frío'!D172</f>
        <v>0</v>
      </c>
      <c r="E20" s="90">
        <f>'Tablas Río Frío'!E172</f>
        <v>480000000</v>
      </c>
      <c r="F20" s="90">
        <f>'Tablas Río Frío'!F172</f>
        <v>480000000</v>
      </c>
    </row>
    <row r="21" spans="2:7" ht="30" x14ac:dyDescent="0.25">
      <c r="B21" s="88" t="str">
        <f>'Tablas Río Frío'!B177:F177</f>
        <v>Proyecto de Ampliación y mejoramiento en la calidad de servicios de agua potable y saneamiento básico. 4 años</v>
      </c>
      <c r="C21" s="90">
        <f>'Tablas Río Frío'!C187</f>
        <v>7200000000</v>
      </c>
      <c r="D21" s="90">
        <f>'Tablas Río Frío'!D187</f>
        <v>12800000000</v>
      </c>
      <c r="E21" s="90">
        <f>'Tablas Río Frío'!E187</f>
        <v>0</v>
      </c>
      <c r="F21" s="90">
        <f>'Tablas Río Frío'!F187</f>
        <v>20000000000</v>
      </c>
    </row>
    <row r="22" spans="2:7" ht="46.5" customHeight="1" x14ac:dyDescent="0.25">
      <c r="B22" s="88" t="str">
        <f>'Tablas Río Frío'!B190:F190</f>
        <v>Proyecto de Formulación de un plan de mejoramiento de hábitat para comunidades localizadas en zonas aptas para uso residencial. 1 año</v>
      </c>
      <c r="C22" s="90">
        <f>'Tablas Río Frío'!C201</f>
        <v>300000000</v>
      </c>
      <c r="D22" s="90">
        <f>'Tablas Río Frío'!D201</f>
        <v>0</v>
      </c>
      <c r="E22" s="90">
        <f>'Tablas Río Frío'!E201</f>
        <v>0</v>
      </c>
      <c r="F22" s="90">
        <f>'Tablas Río Frío'!F201</f>
        <v>300000000</v>
      </c>
    </row>
    <row r="23" spans="2:7" x14ac:dyDescent="0.25">
      <c r="B23" s="135" t="str">
        <f>'Tablas Río Frío'!B204:F204</f>
        <v>Proyecto de Evaluación de los mecanismos de gestión de salud y educación. 2 años</v>
      </c>
      <c r="C23" s="136">
        <f>'Tablas Río Frío'!C211</f>
        <v>250000000</v>
      </c>
      <c r="D23" s="136">
        <f>'Tablas Río Frío'!D211</f>
        <v>0</v>
      </c>
      <c r="E23" s="136">
        <f>'Tablas Río Frío'!E211</f>
        <v>0</v>
      </c>
      <c r="F23" s="136">
        <f>'Tablas Río Frío'!F211</f>
        <v>250000000</v>
      </c>
    </row>
    <row r="24" spans="2:7" ht="30" x14ac:dyDescent="0.25">
      <c r="B24" s="135" t="str">
        <f>'Tablas Río Frío'!B215:F215</f>
        <v>Proyecto de Capacitación ciudadana para la vigilancia, control y seguimiento de los recursos destinados a invertir. 2 años</v>
      </c>
      <c r="C24" s="136">
        <f>'Tablas Río Frío'!C229</f>
        <v>200000000</v>
      </c>
      <c r="D24" s="136">
        <f>'Tablas Río Frío'!D229</f>
        <v>0</v>
      </c>
      <c r="E24" s="136">
        <f>'Tablas Río Frío'!E229</f>
        <v>0</v>
      </c>
      <c r="F24" s="136">
        <f>'Tablas Río Frío'!F229</f>
        <v>200000000</v>
      </c>
    </row>
    <row r="25" spans="2:7" x14ac:dyDescent="0.25">
      <c r="B25" s="135" t="str">
        <f>'Tablas Río Frío'!B233:F233</f>
        <v>G. Programa de Ordenamiento Ambiental  Territorial</v>
      </c>
      <c r="C25" s="136">
        <f>'Tablas Río Frío'!C237</f>
        <v>0</v>
      </c>
      <c r="D25" s="136">
        <f>'Tablas Río Frío'!D237</f>
        <v>0</v>
      </c>
      <c r="E25" s="136">
        <f>'Tablas Río Frío'!E237</f>
        <v>480000000</v>
      </c>
      <c r="F25" s="136">
        <f>'Tablas Río Frío'!F237</f>
        <v>480000000</v>
      </c>
    </row>
    <row r="26" spans="2:7" ht="30" x14ac:dyDescent="0.25">
      <c r="B26" s="135" t="str">
        <f>'Tablas Río Frío'!B242:F242</f>
        <v>Proyecto de Incorporación de determinantes ambientales POMCAs en los POT, EOT y PBNOT de los municipios que hacen parte de la Cuenca. 1 año</v>
      </c>
      <c r="C26" s="136">
        <f>'Tablas Río Frío'!C250</f>
        <v>300000000</v>
      </c>
      <c r="D26" s="136">
        <f>'Tablas Río Frío'!D250</f>
        <v>0</v>
      </c>
      <c r="E26" s="136">
        <f>'Tablas Río Frío'!E250</f>
        <v>0</v>
      </c>
      <c r="F26" s="136">
        <f>'Tablas Río Frío'!F250</f>
        <v>300000000</v>
      </c>
    </row>
    <row r="27" spans="2:7" ht="33.75" customHeight="1" x14ac:dyDescent="0.25">
      <c r="B27" s="135" t="str">
        <f>'Tablas Río Frío'!B253:F253</f>
        <v>Proyecto de Lineamientos para el ordenamiento y manejo forestal. 10 años</v>
      </c>
      <c r="C27" s="136">
        <f>'Tablas Río Frío'!C265</f>
        <v>2940910000</v>
      </c>
      <c r="D27" s="136">
        <f>'Tablas Río Frío'!D265</f>
        <v>0</v>
      </c>
      <c r="E27" s="136">
        <f>'Tablas Río Frío'!E265</f>
        <v>1600000000</v>
      </c>
      <c r="F27" s="136">
        <f>'Tablas Río Frío'!F265</f>
        <v>4540910000</v>
      </c>
    </row>
    <row r="28" spans="2:7" x14ac:dyDescent="0.25">
      <c r="B28" s="135" t="str">
        <f>'Tablas Río Frío'!B268:F268</f>
        <v>Proyecto de Formulación de los lineamientos para el turismo sostenible. 2 años</v>
      </c>
      <c r="C28" s="136">
        <f>'Tablas Río Frío'!C278</f>
        <v>703000000</v>
      </c>
      <c r="D28" s="136">
        <f>'Tablas Río Frío'!D278</f>
        <v>0</v>
      </c>
      <c r="E28" s="136">
        <f>'Tablas Río Frío'!E278</f>
        <v>97000000</v>
      </c>
      <c r="F28" s="136">
        <f>'Tablas Río Frío'!F278</f>
        <v>800000000</v>
      </c>
      <c r="G28" s="92"/>
    </row>
    <row r="29" spans="2:7" x14ac:dyDescent="0.25">
      <c r="B29" s="135" t="str">
        <f>'Tablas Río Frío'!B280:F280</f>
        <v>H. Programa de Sostenibilidad ambiental</v>
      </c>
      <c r="C29" s="136">
        <f>'Tablas Río Frío'!C284</f>
        <v>0</v>
      </c>
      <c r="D29" s="136">
        <f>'Tablas Río Frío'!D284</f>
        <v>0</v>
      </c>
      <c r="E29" s="136">
        <f>'Tablas Río Frío'!E284</f>
        <v>480000000</v>
      </c>
      <c r="F29" s="136">
        <f>'Tablas Río Frío'!F284</f>
        <v>480000000</v>
      </c>
    </row>
    <row r="30" spans="2:7" x14ac:dyDescent="0.25">
      <c r="B30" s="135" t="str">
        <f>'Tablas Río Frío'!B289:F289</f>
        <v>Proyecto de Restauración  ecológica de bosques, rondas hídricas y nacederos. 10 años</v>
      </c>
      <c r="C30" s="136">
        <f>'Tablas Río Frío'!C303</f>
        <v>3888600000</v>
      </c>
      <c r="D30" s="136">
        <f>'Tablas Río Frío'!D303</f>
        <v>0</v>
      </c>
      <c r="E30" s="136">
        <f>'Tablas Río Frío'!E303</f>
        <v>100000000</v>
      </c>
      <c r="F30" s="136">
        <f>'Tablas Río Frío'!F303</f>
        <v>3988600000</v>
      </c>
    </row>
    <row r="31" spans="2:7" ht="30" x14ac:dyDescent="0.25">
      <c r="B31" s="135" t="str">
        <f>'Tablas Río Frío'!B306:F306</f>
        <v>Proyecto de Directrices para la conservación y el uso sostenible de las especies de fauna. 5 años</v>
      </c>
      <c r="C31" s="136">
        <f>'Tablas Río Frío'!C319</f>
        <v>328000000</v>
      </c>
      <c r="D31" s="136">
        <f>'Tablas Río Frío'!D319</f>
        <v>422000000</v>
      </c>
      <c r="E31" s="136">
        <f>'Tablas Río Frío'!E319</f>
        <v>0</v>
      </c>
      <c r="F31" s="136">
        <f>'Tablas Río Frío'!F319</f>
        <v>750000000</v>
      </c>
    </row>
    <row r="32" spans="2:7" ht="30" x14ac:dyDescent="0.25">
      <c r="B32" s="135" t="str">
        <f>'Tablas Río Frío'!B322:F322</f>
        <v>Proyecto de establecimiento de una nueva área protegida (AP) para la conservación de la biodiversidad. 2 años</v>
      </c>
      <c r="C32" s="136">
        <f>'Tablas Río Frío'!C336</f>
        <v>400000000</v>
      </c>
      <c r="D32" s="136">
        <f>'Tablas Río Frío'!D336</f>
        <v>0</v>
      </c>
      <c r="E32" s="136">
        <f>'Tablas Río Frío'!E336</f>
        <v>0</v>
      </c>
      <c r="F32" s="136">
        <f>'Tablas Río Frío'!F336</f>
        <v>400000000</v>
      </c>
    </row>
    <row r="33" spans="2:8" ht="30" x14ac:dyDescent="0.25">
      <c r="B33" s="135" t="str">
        <f>'Tablas Río Frío'!B339:F339</f>
        <v>Proyecto de Formulación del plan de investigación sobre la base natural de la Cuenca. 2 años</v>
      </c>
      <c r="C33" s="136">
        <f>'Tablas Río Frío'!C350</f>
        <v>400000000</v>
      </c>
      <c r="D33" s="136">
        <f>'Tablas Río Frío'!D350</f>
        <v>0</v>
      </c>
      <c r="E33" s="136">
        <f>'Tablas Río Frío'!E350</f>
        <v>0</v>
      </c>
      <c r="F33" s="136">
        <f>'Tablas Río Frío'!F350</f>
        <v>400000000</v>
      </c>
    </row>
    <row r="34" spans="2:8" ht="30" x14ac:dyDescent="0.25">
      <c r="B34" s="135" t="str">
        <f>'Tablas Río Frío'!B353:F353</f>
        <v>Proyecto de Formulación del programa de monitoreo de los ecosistemas, recursos naturales y las variables climáticas. 10 años</v>
      </c>
      <c r="C34" s="136">
        <f>'Tablas Río Frío'!C365</f>
        <v>3190000000</v>
      </c>
      <c r="D34" s="136">
        <f>'Tablas Río Frío'!D365</f>
        <v>2410000000</v>
      </c>
      <c r="E34" s="136">
        <f>'Tablas Río Frío'!E365</f>
        <v>0</v>
      </c>
      <c r="F34" s="136">
        <f>'Tablas Río Frío'!F365</f>
        <v>5600000000</v>
      </c>
    </row>
    <row r="35" spans="2:8" ht="30" x14ac:dyDescent="0.25">
      <c r="B35" s="135" t="str">
        <f>'Tablas Río Frío'!B369:F369</f>
        <v>I. Programa de Manejo y Seguimiento  de riesgos ambientales y tecnologicos y  Control integral de  Asentamientos Subnormales</v>
      </c>
      <c r="C35" s="136">
        <f>'Tablas Río Frío'!C373</f>
        <v>0</v>
      </c>
      <c r="D35" s="136">
        <f>'Tablas Río Frío'!D373</f>
        <v>0</v>
      </c>
      <c r="E35" s="136">
        <f>'Tablas Río Frío'!E373</f>
        <v>2880000000</v>
      </c>
      <c r="F35" s="136">
        <f>'Tablas Río Frío'!F373</f>
        <v>2880000000</v>
      </c>
    </row>
    <row r="36" spans="2:8" ht="30" x14ac:dyDescent="0.25">
      <c r="B36" s="194" t="str">
        <f>'Tablas Río Frío'!B378:F378</f>
        <v>Proyecto de Estudio de evaluación semi-cuantitativa de riesgos ambientales y tecnológicos (por lo menos a escala 1:25000). 2 años</v>
      </c>
      <c r="C36" s="193">
        <f>'Tablas Río Frío'!C390</f>
        <v>2843750000</v>
      </c>
      <c r="D36" s="193">
        <f>'Tablas Río Frío'!D390</f>
        <v>55000000</v>
      </c>
      <c r="E36" s="193">
        <f>'Tablas Río Frío'!E390</f>
        <v>0</v>
      </c>
      <c r="F36" s="193">
        <f>'Tablas Río Frío'!F390</f>
        <v>2898750000</v>
      </c>
    </row>
    <row r="37" spans="2:8" x14ac:dyDescent="0.25">
      <c r="B37" s="192" t="str">
        <f>'Tablas Río Frío'!B393:F393</f>
        <v>Proyecto de Diseño de un sistema de alerta temprana. 1 año</v>
      </c>
      <c r="C37" s="193">
        <f>'Tablas Río Frío'!C402</f>
        <v>283750000</v>
      </c>
      <c r="D37" s="193">
        <f>'Tablas Río Frío'!D402</f>
        <v>0</v>
      </c>
      <c r="E37" s="193">
        <f>'Tablas Río Frío'!E402</f>
        <v>0</v>
      </c>
      <c r="F37" s="193">
        <f>'Tablas Río Frío'!F402</f>
        <v>283750000</v>
      </c>
    </row>
    <row r="38" spans="2:8" ht="30" x14ac:dyDescent="0.25">
      <c r="B38" s="135" t="str">
        <f>'Tablas Río Frío'!B405:F405</f>
        <v>Proyecto de Estudio demografico para la definición de zonas de expansión urbanas. 1 año</v>
      </c>
      <c r="C38" s="136">
        <f>'Tablas Río Frío'!C412</f>
        <v>200000000</v>
      </c>
      <c r="D38" s="136">
        <f>'Tablas Río Frío'!D412</f>
        <v>0</v>
      </c>
      <c r="E38" s="136">
        <f>'Tablas Río Frío'!E412</f>
        <v>0</v>
      </c>
      <c r="F38" s="136">
        <f>'Tablas Río Frío'!F412</f>
        <v>200000000</v>
      </c>
      <c r="G38" s="177"/>
    </row>
    <row r="39" spans="2:8" ht="30" x14ac:dyDescent="0.25">
      <c r="B39" s="135" t="str">
        <f>'Tablas Río Frío'!B416:F416</f>
        <v>J. Programa de Recuperación,  mantenimiento y protección de las rondas hídricas y Acuíferos</v>
      </c>
      <c r="C39" s="136">
        <f>'Tablas Río Frío'!C422</f>
        <v>0</v>
      </c>
      <c r="D39" s="136">
        <f>'Tablas Río Frío'!D422</f>
        <v>0</v>
      </c>
      <c r="E39" s="136">
        <f>'Tablas Río Frío'!E422</f>
        <v>7800000000</v>
      </c>
      <c r="F39" s="136">
        <f>'Tablas Río Frío'!F422</f>
        <v>7800000000</v>
      </c>
    </row>
    <row r="40" spans="2:8" ht="30" x14ac:dyDescent="0.25">
      <c r="B40" s="194" t="str">
        <f>'Tablas Río Frío'!B425:F425</f>
        <v>Proyecto de Delimitación física, recuperación  y saneamiento de las rondas hídricas del río y principales afluentes. 4 años</v>
      </c>
      <c r="C40" s="193">
        <f>'Tablas Río Frío'!C437</f>
        <v>459000000</v>
      </c>
      <c r="D40" s="193">
        <f>'Tablas Río Frío'!D437</f>
        <v>41000000</v>
      </c>
      <c r="E40" s="193">
        <f>'Tablas Río Frío'!E437</f>
        <v>0</v>
      </c>
      <c r="F40" s="193">
        <f>'Tablas Río Frío'!F437</f>
        <v>500000000</v>
      </c>
    </row>
    <row r="41" spans="2:8" ht="27.75" customHeight="1" x14ac:dyDescent="0.25">
      <c r="B41" s="194" t="str">
        <f>'Tablas Río Frío'!B439:F439</f>
        <v>Proyecto de Delimitación Física de las áreas de recarga de Acuíferos. 4 años</v>
      </c>
      <c r="C41" s="193">
        <f>'Tablas Río Frío'!C451</f>
        <v>2992000000</v>
      </c>
      <c r="D41" s="193">
        <f>'Tablas Río Frío'!D451</f>
        <v>208000000</v>
      </c>
      <c r="E41" s="193">
        <f>'Tablas Río Frío'!E451</f>
        <v>0</v>
      </c>
      <c r="F41" s="193">
        <f>'Tablas Río Frío'!F451</f>
        <v>3200000000</v>
      </c>
    </row>
    <row r="42" spans="2:8" x14ac:dyDescent="0.25">
      <c r="B42" s="135" t="str">
        <f>'Tablas Río Frío'!B454:F454</f>
        <v>K. Programa de Control, seguimiento y monitoreo del recurso hídrico</v>
      </c>
      <c r="C42" s="136">
        <f>'Tablas Río Frío'!C459</f>
        <v>0</v>
      </c>
      <c r="D42" s="136">
        <f>'Tablas Río Frío'!D459</f>
        <v>0</v>
      </c>
      <c r="E42" s="136">
        <f>'Tablas Río Frío'!E459</f>
        <v>4320000000</v>
      </c>
      <c r="F42" s="136">
        <f>'Tablas Río Frío'!F459</f>
        <v>4320000000</v>
      </c>
    </row>
    <row r="43" spans="2:8" x14ac:dyDescent="0.25">
      <c r="B43" s="135" t="str">
        <f>'Tablas Río Frío'!B463:F463</f>
        <v>Proyecto de  Fortalecimiento de redes de monitoreo de la calidad del agua. 2 años</v>
      </c>
      <c r="C43" s="136">
        <f>'Tablas Río Frío'!C471</f>
        <v>1080000000</v>
      </c>
      <c r="D43" s="136">
        <f>'Tablas Río Frío'!D471</f>
        <v>40000000</v>
      </c>
      <c r="E43" s="136">
        <f>'Tablas Río Frío'!E471</f>
        <v>0</v>
      </c>
      <c r="F43" s="136">
        <f>'Tablas Río Frío'!F471</f>
        <v>1120000000</v>
      </c>
    </row>
    <row r="44" spans="2:8" ht="30" x14ac:dyDescent="0.25">
      <c r="B44" s="194" t="str">
        <f>'Tablas Río Frío'!B474:F474</f>
        <v>Proyecto de Instrumentación de cuencas para manejo y aprovechamiento controlado del recurso hídrico superficial y subterráneo. 4 años</v>
      </c>
      <c r="C44" s="193">
        <f>'Tablas Río Frío'!C485</f>
        <v>257650000</v>
      </c>
      <c r="D44" s="193">
        <f>'Tablas Río Frío'!D485</f>
        <v>42350000</v>
      </c>
      <c r="E44" s="193">
        <f>'Tablas Río Frío'!E485</f>
        <v>0</v>
      </c>
      <c r="F44" s="193">
        <f>'Tablas Río Frío'!F485</f>
        <v>300000000</v>
      </c>
    </row>
    <row r="45" spans="2:8" x14ac:dyDescent="0.25">
      <c r="B45" s="194" t="str">
        <f>'Tablas Río Frío'!B488:F488</f>
        <v>Proyecto de Seguimiento y Monitoreo de las concesiones otorgadas por Corpamag</v>
      </c>
      <c r="C45" s="193">
        <f>'Tablas Río Frío'!C499</f>
        <v>315500000</v>
      </c>
      <c r="D45" s="193">
        <f>'Tablas Río Frío'!D499</f>
        <v>59500000</v>
      </c>
      <c r="E45" s="193">
        <f>'Tablas Río Frío'!E499</f>
        <v>0</v>
      </c>
      <c r="F45" s="193">
        <f>'Tablas Río Frío'!F499</f>
        <v>375000000</v>
      </c>
    </row>
    <row r="46" spans="2:8" x14ac:dyDescent="0.25">
      <c r="B46" s="183" t="s">
        <v>17</v>
      </c>
      <c r="C46" s="184">
        <f t="shared" ref="C46:E46" si="2">SUM(C4:C45)</f>
        <v>33854011000</v>
      </c>
      <c r="D46" s="184">
        <f t="shared" si="2"/>
        <v>20374071000</v>
      </c>
      <c r="E46" s="184">
        <f t="shared" si="2"/>
        <v>21915868700</v>
      </c>
      <c r="F46" s="184">
        <f>SUM(F4:F45)</f>
        <v>76143950700</v>
      </c>
      <c r="G46" s="92">
        <f>F4+F6+F10+F13+F15+F20+F25+F29+F35+F39+F42</f>
        <v>20118868700</v>
      </c>
      <c r="H46" s="92">
        <f>F46-G46</f>
        <v>56025082000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zoomScale="85" zoomScaleNormal="85" workbookViewId="0">
      <pane xSplit="3" ySplit="1" topLeftCell="D27" activePane="bottomRight" state="frozen"/>
      <selection pane="topRight" activeCell="D1" sqref="D1"/>
      <selection pane="bottomLeft" activeCell="A2" sqref="A2"/>
      <selection pane="bottomRight" activeCell="D42" sqref="D42"/>
    </sheetView>
  </sheetViews>
  <sheetFormatPr baseColWidth="10" defaultRowHeight="15" x14ac:dyDescent="0.25"/>
  <cols>
    <col min="1" max="1" width="9.85546875" style="84"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3" bestFit="1" customWidth="1"/>
    <col min="17" max="17" width="14.7109375" style="83" bestFit="1" customWidth="1"/>
    <col min="18" max="18" width="19.42578125" style="83" bestFit="1" customWidth="1"/>
  </cols>
  <sheetData>
    <row r="1" spans="1:18" x14ac:dyDescent="0.25">
      <c r="A1" s="296" t="s">
        <v>205</v>
      </c>
      <c r="B1" s="295" t="s">
        <v>204</v>
      </c>
      <c r="C1" s="295" t="s">
        <v>203</v>
      </c>
      <c r="D1" s="295" t="s">
        <v>202</v>
      </c>
      <c r="E1" s="295"/>
      <c r="F1" s="295"/>
      <c r="G1" s="295"/>
      <c r="H1" s="295"/>
      <c r="I1" s="295"/>
      <c r="J1" s="295"/>
      <c r="K1" s="295"/>
      <c r="L1" s="295"/>
      <c r="M1" s="178"/>
      <c r="N1" s="295" t="s">
        <v>17</v>
      </c>
    </row>
    <row r="2" spans="1:18" x14ac:dyDescent="0.25">
      <c r="A2" s="296"/>
      <c r="B2" s="295"/>
      <c r="C2" s="295"/>
      <c r="D2" s="178" t="s">
        <v>433</v>
      </c>
      <c r="E2" s="178" t="s">
        <v>434</v>
      </c>
      <c r="F2" s="178" t="s">
        <v>435</v>
      </c>
      <c r="G2" s="178" t="s">
        <v>436</v>
      </c>
      <c r="H2" s="178" t="s">
        <v>437</v>
      </c>
      <c r="I2" s="178" t="s">
        <v>438</v>
      </c>
      <c r="J2" s="178" t="s">
        <v>439</v>
      </c>
      <c r="K2" s="178" t="s">
        <v>440</v>
      </c>
      <c r="L2" s="178" t="s">
        <v>441</v>
      </c>
      <c r="M2" s="178" t="s">
        <v>442</v>
      </c>
      <c r="N2" s="295"/>
    </row>
    <row r="3" spans="1:18" x14ac:dyDescent="0.25">
      <c r="A3" s="179" t="s">
        <v>341</v>
      </c>
      <c r="B3" s="149">
        <v>1</v>
      </c>
      <c r="C3" s="152" t="str">
        <f>'Resumen Totales'!B5</f>
        <v>Proyecto de Articulación interinstitucional para educación ambiental. 2 años</v>
      </c>
      <c r="D3" s="106">
        <v>150000000</v>
      </c>
      <c r="E3" s="106">
        <v>150000000</v>
      </c>
      <c r="F3" s="87"/>
      <c r="G3" s="185"/>
      <c r="H3" s="87"/>
      <c r="I3" s="87"/>
      <c r="J3" s="87"/>
      <c r="K3" s="87"/>
      <c r="L3" s="87"/>
      <c r="M3" s="87"/>
      <c r="N3" s="151">
        <f>SUM(D3:M3)</f>
        <v>300000000</v>
      </c>
      <c r="O3" s="86"/>
    </row>
    <row r="4" spans="1:18" x14ac:dyDescent="0.25">
      <c r="A4" s="297" t="s">
        <v>342</v>
      </c>
      <c r="B4" s="149">
        <v>2</v>
      </c>
      <c r="C4" s="152" t="str">
        <f>'Resumen Totales'!B7</f>
        <v>Proyecto de Fortalecimiento del sistema de calidad institucional. 4 años</v>
      </c>
      <c r="D4" s="106">
        <v>150000000</v>
      </c>
      <c r="E4" s="106">
        <v>150000000</v>
      </c>
      <c r="F4" s="106">
        <v>150000000</v>
      </c>
      <c r="G4" s="106">
        <v>150000000</v>
      </c>
      <c r="H4" s="186"/>
      <c r="I4" s="186"/>
      <c r="J4" s="186"/>
      <c r="K4" s="186"/>
      <c r="L4" s="186"/>
      <c r="M4" s="186"/>
      <c r="N4" s="151">
        <f t="shared" ref="N4:N33" si="0">SUM(D4:M4)</f>
        <v>600000000</v>
      </c>
      <c r="O4" s="86"/>
    </row>
    <row r="5" spans="1:18" ht="24" x14ac:dyDescent="0.25">
      <c r="A5" s="297"/>
      <c r="B5" s="149">
        <v>3</v>
      </c>
      <c r="C5" s="152" t="str">
        <f>'Resumen Totales'!B8</f>
        <v>Proyecto de Fortalecimiento del sistema de información ambiental de la cuenca. 2 años</v>
      </c>
      <c r="D5" s="106">
        <v>205000000</v>
      </c>
      <c r="E5" s="106">
        <v>205000000</v>
      </c>
      <c r="F5" s="186"/>
      <c r="G5" s="185"/>
      <c r="H5" s="185"/>
      <c r="I5" s="185"/>
      <c r="J5" s="185"/>
      <c r="K5" s="185"/>
      <c r="L5" s="185"/>
      <c r="M5" s="185"/>
      <c r="N5" s="151">
        <f t="shared" si="0"/>
        <v>410000000</v>
      </c>
      <c r="O5" s="86"/>
    </row>
    <row r="6" spans="1:18" ht="24" x14ac:dyDescent="0.25">
      <c r="A6" s="297"/>
      <c r="B6" s="149">
        <v>4</v>
      </c>
      <c r="C6" s="152" t="str">
        <f>'Resumen Totales'!B9</f>
        <v>Proyecto de Capacitación y formación de los empleados a nivel de postgrado en sistemas de calidad ambiente y administración pública . 4 años</v>
      </c>
      <c r="D6" s="106">
        <v>412500000</v>
      </c>
      <c r="E6" s="106">
        <v>412500000</v>
      </c>
      <c r="F6" s="106">
        <v>412500000</v>
      </c>
      <c r="G6" s="106">
        <v>412500000</v>
      </c>
      <c r="H6" s="186"/>
      <c r="I6" s="186"/>
      <c r="J6" s="186"/>
      <c r="K6" s="186"/>
      <c r="L6" s="186"/>
      <c r="M6" s="186"/>
      <c r="N6" s="151">
        <f t="shared" si="0"/>
        <v>1650000000</v>
      </c>
      <c r="O6" s="86"/>
    </row>
    <row r="7" spans="1:18" x14ac:dyDescent="0.25">
      <c r="A7" s="297" t="s">
        <v>343</v>
      </c>
      <c r="B7" s="149">
        <v>5</v>
      </c>
      <c r="C7" s="195" t="str">
        <f>'Resumen Totales'!B11</f>
        <v>Proyecto de Educación Ambiental Participativa. 2 años</v>
      </c>
      <c r="D7" s="196">
        <v>495000000</v>
      </c>
      <c r="E7" s="196">
        <v>495000000</v>
      </c>
      <c r="F7" s="197"/>
      <c r="G7" s="198"/>
      <c r="H7" s="198"/>
      <c r="I7" s="198"/>
      <c r="J7" s="198"/>
      <c r="K7" s="198"/>
      <c r="L7" s="198"/>
      <c r="M7" s="198"/>
      <c r="N7" s="199">
        <f t="shared" si="0"/>
        <v>990000000</v>
      </c>
      <c r="O7" s="86"/>
    </row>
    <row r="8" spans="1:18" ht="24" x14ac:dyDescent="0.25">
      <c r="A8" s="297"/>
      <c r="B8" s="149">
        <v>6</v>
      </c>
      <c r="C8" s="150" t="str">
        <f>'Resumen Totales'!B12</f>
        <v>Proyecto de conformación, consolidación y capacitación de comités de gestores ambientales comunitarios. 2 años</v>
      </c>
      <c r="D8" s="106">
        <v>150000000</v>
      </c>
      <c r="E8" s="106">
        <v>150000000</v>
      </c>
      <c r="F8" s="186"/>
      <c r="G8" s="185"/>
      <c r="H8" s="185"/>
      <c r="I8" s="185"/>
      <c r="J8" s="185"/>
      <c r="K8" s="185"/>
      <c r="L8" s="185"/>
      <c r="M8" s="185"/>
      <c r="N8" s="151">
        <f t="shared" si="0"/>
        <v>300000000</v>
      </c>
      <c r="O8" s="86"/>
    </row>
    <row r="9" spans="1:18" x14ac:dyDescent="0.25">
      <c r="A9" s="179" t="s">
        <v>344</v>
      </c>
      <c r="B9" s="149">
        <v>7</v>
      </c>
      <c r="C9" s="152" t="str">
        <f>'Resumen Totales'!B14</f>
        <v>Proyecto de Coordinación institucional con los territorios etnicos. 2 años</v>
      </c>
      <c r="D9" s="106">
        <v>230000000</v>
      </c>
      <c r="E9" s="106">
        <v>230000000</v>
      </c>
      <c r="F9" s="186"/>
      <c r="G9" s="185"/>
      <c r="H9" s="185"/>
      <c r="I9" s="185"/>
      <c r="J9" s="185"/>
      <c r="K9" s="185"/>
      <c r="L9" s="185"/>
      <c r="M9" s="185"/>
      <c r="N9" s="151">
        <f t="shared" si="0"/>
        <v>460000000</v>
      </c>
      <c r="O9" s="86"/>
      <c r="P9" s="85"/>
    </row>
    <row r="10" spans="1:18" ht="24" x14ac:dyDescent="0.25">
      <c r="A10" s="297" t="s">
        <v>345</v>
      </c>
      <c r="B10" s="149">
        <v>8</v>
      </c>
      <c r="C10" s="152" t="str">
        <f>'Resumen Totales'!B16</f>
        <v>Proyecto de Gestión de los residuos generados en la actividad productiva. 8 años</v>
      </c>
      <c r="D10" s="106">
        <v>125000000</v>
      </c>
      <c r="E10" s="106">
        <v>125000000</v>
      </c>
      <c r="F10" s="106">
        <v>125000000</v>
      </c>
      <c r="G10" s="106">
        <v>125000000</v>
      </c>
      <c r="H10" s="106">
        <v>125000000</v>
      </c>
      <c r="I10" s="106">
        <v>125000000</v>
      </c>
      <c r="J10" s="106">
        <v>125000000</v>
      </c>
      <c r="K10" s="106">
        <v>125000000</v>
      </c>
      <c r="L10" s="186"/>
      <c r="M10" s="186"/>
      <c r="N10" s="151">
        <f t="shared" si="0"/>
        <v>1000000000</v>
      </c>
      <c r="O10" s="86"/>
    </row>
    <row r="11" spans="1:18" x14ac:dyDescent="0.25">
      <c r="A11" s="297"/>
      <c r="B11" s="149">
        <v>9</v>
      </c>
      <c r="C11" s="152" t="str">
        <f>'Resumen Totales'!B17</f>
        <v>Proyecto de Gestión sostenible del uso del agua en la agroindustria. 4 años</v>
      </c>
      <c r="D11" s="106">
        <v>695000000</v>
      </c>
      <c r="E11" s="106">
        <v>695000000</v>
      </c>
      <c r="F11" s="106">
        <v>695000000</v>
      </c>
      <c r="G11" s="106">
        <v>695000000</v>
      </c>
      <c r="H11" s="186"/>
      <c r="I11" s="186"/>
      <c r="J11" s="186"/>
      <c r="K11" s="186"/>
      <c r="L11" s="186"/>
      <c r="M11" s="186"/>
      <c r="N11" s="151">
        <f t="shared" si="0"/>
        <v>2780000000</v>
      </c>
      <c r="O11" s="86"/>
    </row>
    <row r="12" spans="1:18" ht="24" x14ac:dyDescent="0.25">
      <c r="A12" s="297"/>
      <c r="B12" s="149">
        <v>10</v>
      </c>
      <c r="C12" s="152" t="str">
        <f>'Resumen Totales'!B18</f>
        <v>Proyecto de Capacitación e implementación de tecnologías sostenibles para las actividades agropecuarias. 5 años</v>
      </c>
      <c r="D12" s="106">
        <v>55244200</v>
      </c>
      <c r="E12" s="106">
        <v>55244200</v>
      </c>
      <c r="F12" s="106">
        <v>55244200</v>
      </c>
      <c r="G12" s="106">
        <v>55244200</v>
      </c>
      <c r="H12" s="106">
        <v>55244200</v>
      </c>
      <c r="I12" s="186"/>
      <c r="J12" s="186"/>
      <c r="K12" s="186"/>
      <c r="L12" s="186"/>
      <c r="M12" s="186"/>
      <c r="N12" s="151">
        <f t="shared" si="0"/>
        <v>276221000</v>
      </c>
      <c r="O12" s="86"/>
      <c r="R12" s="85"/>
    </row>
    <row r="13" spans="1:18" ht="24" x14ac:dyDescent="0.25">
      <c r="A13" s="297"/>
      <c r="B13" s="149">
        <v>11</v>
      </c>
      <c r="C13" s="152" t="str">
        <f>'Resumen Totales'!B19</f>
        <v>Proyecto de Formulación de un plan de incentivos a las prácticas productivas sostenibles. 1 año</v>
      </c>
      <c r="D13" s="106">
        <v>851851000</v>
      </c>
      <c r="E13" s="186"/>
      <c r="F13" s="186"/>
      <c r="G13" s="185"/>
      <c r="H13" s="185"/>
      <c r="I13" s="185"/>
      <c r="J13" s="185"/>
      <c r="K13" s="185"/>
      <c r="L13" s="185"/>
      <c r="M13" s="185"/>
      <c r="N13" s="151">
        <f t="shared" si="0"/>
        <v>851851000</v>
      </c>
      <c r="O13" s="86"/>
    </row>
    <row r="14" spans="1:18" ht="24" x14ac:dyDescent="0.25">
      <c r="A14" s="297" t="s">
        <v>346</v>
      </c>
      <c r="B14" s="149">
        <v>12</v>
      </c>
      <c r="C14" s="152" t="str">
        <f>'Resumen Totales'!B21</f>
        <v>Proyecto de Ampliación y mejoramiento en la calidad de servicios de agua potable y saneamiento básico. 4 años</v>
      </c>
      <c r="D14" s="106">
        <v>5000000000</v>
      </c>
      <c r="E14" s="106">
        <v>5000000000</v>
      </c>
      <c r="F14" s="106">
        <v>5000000000</v>
      </c>
      <c r="G14" s="106">
        <v>5000000000</v>
      </c>
      <c r="H14" s="186"/>
      <c r="I14" s="186"/>
      <c r="J14" s="186"/>
      <c r="K14" s="186"/>
      <c r="L14" s="186"/>
      <c r="M14" s="186"/>
      <c r="N14" s="151">
        <f t="shared" si="0"/>
        <v>20000000000</v>
      </c>
      <c r="O14" s="86"/>
    </row>
    <row r="15" spans="1:18" ht="24" x14ac:dyDescent="0.25">
      <c r="A15" s="297"/>
      <c r="B15" s="149">
        <v>13</v>
      </c>
      <c r="C15" s="152" t="str">
        <f>'Resumen Totales'!B22</f>
        <v>Proyecto de Formulación de un plan de mejoramiento de hábitat para comunidades localizadas en zonas aptas para uso residencial. 1 año</v>
      </c>
      <c r="D15" s="106">
        <v>300000000</v>
      </c>
      <c r="E15" s="186"/>
      <c r="F15" s="186"/>
      <c r="G15" s="185"/>
      <c r="H15" s="185"/>
      <c r="I15" s="185"/>
      <c r="J15" s="185"/>
      <c r="K15" s="185"/>
      <c r="L15" s="185"/>
      <c r="M15" s="185"/>
      <c r="N15" s="151">
        <f t="shared" si="0"/>
        <v>300000000</v>
      </c>
      <c r="O15" s="86"/>
    </row>
    <row r="16" spans="1:18" ht="24" x14ac:dyDescent="0.25">
      <c r="A16" s="297"/>
      <c r="B16" s="149">
        <v>14</v>
      </c>
      <c r="C16" s="152" t="str">
        <f>'Resumen Totales'!B23</f>
        <v>Proyecto de Evaluación de los mecanismos de gestión de salud y educación. 2 años</v>
      </c>
      <c r="D16" s="106">
        <v>125000000</v>
      </c>
      <c r="E16" s="106">
        <v>125000000</v>
      </c>
      <c r="F16" s="186"/>
      <c r="G16" s="185"/>
      <c r="H16" s="185"/>
      <c r="I16" s="185"/>
      <c r="J16" s="185"/>
      <c r="K16" s="185"/>
      <c r="L16" s="185"/>
      <c r="M16" s="185"/>
      <c r="N16" s="151">
        <f t="shared" si="0"/>
        <v>250000000</v>
      </c>
      <c r="O16" s="86"/>
    </row>
    <row r="17" spans="1:18" ht="24" x14ac:dyDescent="0.25">
      <c r="A17" s="297"/>
      <c r="B17" s="149">
        <v>15</v>
      </c>
      <c r="C17" s="152" t="str">
        <f>'Resumen Totales'!B24</f>
        <v>Proyecto de Capacitación ciudadana para la vigilancia, control y seguimiento de los recursos destinados a invertir. 2 años</v>
      </c>
      <c r="D17" s="106">
        <v>100000000</v>
      </c>
      <c r="E17" s="106">
        <v>100000000</v>
      </c>
      <c r="F17" s="186"/>
      <c r="G17" s="185"/>
      <c r="H17" s="185"/>
      <c r="I17" s="185"/>
      <c r="J17" s="185"/>
      <c r="K17" s="185"/>
      <c r="L17" s="185"/>
      <c r="M17" s="185"/>
      <c r="N17" s="151">
        <f t="shared" si="0"/>
        <v>200000000</v>
      </c>
      <c r="O17" s="86"/>
    </row>
    <row r="18" spans="1:18" ht="24" x14ac:dyDescent="0.25">
      <c r="A18" s="297" t="s">
        <v>347</v>
      </c>
      <c r="B18" s="149">
        <v>16</v>
      </c>
      <c r="C18" s="152" t="str">
        <f>'Resumen Totales'!B26</f>
        <v>Proyecto de Incorporación de determinantes ambientales POMCAs en los POT, EOT y PBNOT de los municipios que hacen parte de la Cuenca. 1 año</v>
      </c>
      <c r="D18" s="106">
        <v>300000000</v>
      </c>
      <c r="E18" s="186"/>
      <c r="F18" s="186"/>
      <c r="G18" s="185"/>
      <c r="H18" s="185"/>
      <c r="I18" s="185"/>
      <c r="J18" s="185"/>
      <c r="K18" s="185"/>
      <c r="L18" s="185"/>
      <c r="M18" s="185"/>
      <c r="N18" s="151">
        <f t="shared" si="0"/>
        <v>300000000</v>
      </c>
      <c r="O18" s="86"/>
      <c r="P18" s="85"/>
    </row>
    <row r="19" spans="1:18" x14ac:dyDescent="0.25">
      <c r="A19" s="297"/>
      <c r="B19" s="149">
        <v>17</v>
      </c>
      <c r="C19" s="152" t="str">
        <f>'Resumen Totales'!B27</f>
        <v>Proyecto de Lineamientos para el ordenamiento y manejo forestal. 10 años</v>
      </c>
      <c r="D19" s="106">
        <v>454091000</v>
      </c>
      <c r="E19" s="106">
        <v>454091000</v>
      </c>
      <c r="F19" s="106">
        <v>454091000</v>
      </c>
      <c r="G19" s="106">
        <v>454091000</v>
      </c>
      <c r="H19" s="106">
        <v>454091000</v>
      </c>
      <c r="I19" s="106">
        <v>454091000</v>
      </c>
      <c r="J19" s="106">
        <v>454091000</v>
      </c>
      <c r="K19" s="106">
        <v>454091000</v>
      </c>
      <c r="L19" s="106">
        <v>454091000</v>
      </c>
      <c r="M19" s="106">
        <v>454091000</v>
      </c>
      <c r="N19" s="151">
        <f t="shared" si="0"/>
        <v>4540910000</v>
      </c>
      <c r="O19" s="86"/>
    </row>
    <row r="20" spans="1:18" ht="24" x14ac:dyDescent="0.25">
      <c r="A20" s="297"/>
      <c r="B20" s="149">
        <v>18</v>
      </c>
      <c r="C20" s="152" t="str">
        <f>'Resumen Totales'!B28</f>
        <v>Proyecto de Formulación de los lineamientos para el turismo sostenible. 2 años</v>
      </c>
      <c r="D20" s="106">
        <v>400000000</v>
      </c>
      <c r="E20" s="106">
        <v>400000000</v>
      </c>
      <c r="F20" s="186"/>
      <c r="G20" s="185"/>
      <c r="H20" s="185"/>
      <c r="I20" s="185"/>
      <c r="J20" s="185"/>
      <c r="K20" s="185"/>
      <c r="L20" s="185"/>
      <c r="M20" s="185"/>
      <c r="N20" s="151">
        <f t="shared" si="0"/>
        <v>800000000</v>
      </c>
      <c r="O20" s="86"/>
    </row>
    <row r="21" spans="1:18" ht="24" x14ac:dyDescent="0.25">
      <c r="A21" s="297" t="s">
        <v>348</v>
      </c>
      <c r="B21" s="149">
        <v>19</v>
      </c>
      <c r="C21" s="153" t="str">
        <f>'Resumen Totales'!B30</f>
        <v>Proyecto de Restauración  ecológica de bosques, rondas hídricas y nacederos. 10 años</v>
      </c>
      <c r="D21" s="106">
        <v>398860000</v>
      </c>
      <c r="E21" s="106">
        <v>398860000</v>
      </c>
      <c r="F21" s="106">
        <v>398860000</v>
      </c>
      <c r="G21" s="106">
        <v>398860000</v>
      </c>
      <c r="H21" s="106">
        <v>398860000</v>
      </c>
      <c r="I21" s="106">
        <v>398860000</v>
      </c>
      <c r="J21" s="106">
        <v>398860000</v>
      </c>
      <c r="K21" s="106">
        <v>398860000</v>
      </c>
      <c r="L21" s="106">
        <v>398860000</v>
      </c>
      <c r="M21" s="106">
        <v>398860000</v>
      </c>
      <c r="N21" s="151">
        <f t="shared" si="0"/>
        <v>3988600000</v>
      </c>
      <c r="O21" s="86"/>
    </row>
    <row r="22" spans="1:18" ht="24" x14ac:dyDescent="0.25">
      <c r="A22" s="297"/>
      <c r="B22" s="149">
        <v>20</v>
      </c>
      <c r="C22" s="153" t="str">
        <f>'Resumen Totales'!B31</f>
        <v>Proyecto de Directrices para la conservación y el uso sostenible de las especies de fauna. 5 años</v>
      </c>
      <c r="D22" s="106">
        <v>150000000</v>
      </c>
      <c r="E22" s="106">
        <v>150000000</v>
      </c>
      <c r="F22" s="106">
        <v>150000000</v>
      </c>
      <c r="G22" s="106">
        <v>150000000</v>
      </c>
      <c r="H22" s="106">
        <v>150000000</v>
      </c>
      <c r="I22" s="186"/>
      <c r="J22" s="186"/>
      <c r="K22" s="186"/>
      <c r="L22" s="186"/>
      <c r="M22" s="186"/>
      <c r="N22" s="151">
        <f t="shared" si="0"/>
        <v>750000000</v>
      </c>
      <c r="O22" s="86"/>
      <c r="P22" s="85"/>
    </row>
    <row r="23" spans="1:18" ht="24" x14ac:dyDescent="0.25">
      <c r="A23" s="297"/>
      <c r="B23" s="149">
        <v>21</v>
      </c>
      <c r="C23" s="153" t="str">
        <f>'Resumen Totales'!B32</f>
        <v>Proyecto de establecimiento de una nueva área protegida (AP) para la conservación de la biodiversidad. 2 años</v>
      </c>
      <c r="D23" s="106">
        <v>200000000</v>
      </c>
      <c r="E23" s="106">
        <v>200000000</v>
      </c>
      <c r="F23" s="186"/>
      <c r="G23" s="185"/>
      <c r="H23" s="185"/>
      <c r="I23" s="185"/>
      <c r="J23" s="185"/>
      <c r="K23" s="185"/>
      <c r="L23" s="185"/>
      <c r="M23" s="185"/>
      <c r="N23" s="151">
        <f t="shared" si="0"/>
        <v>400000000</v>
      </c>
      <c r="O23" s="86"/>
      <c r="R23" s="85"/>
    </row>
    <row r="24" spans="1:18" ht="24" x14ac:dyDescent="0.25">
      <c r="A24" s="297"/>
      <c r="B24" s="149">
        <v>22</v>
      </c>
      <c r="C24" s="153" t="str">
        <f>'Resumen Totales'!B33</f>
        <v>Proyecto de Formulación del plan de investigación sobre la base natural de la Cuenca. 2 años</v>
      </c>
      <c r="D24" s="106">
        <v>200000000</v>
      </c>
      <c r="E24" s="106">
        <v>200000000</v>
      </c>
      <c r="F24" s="186"/>
      <c r="G24" s="185"/>
      <c r="H24" s="185"/>
      <c r="I24" s="185"/>
      <c r="J24" s="185"/>
      <c r="K24" s="185"/>
      <c r="L24" s="185"/>
      <c r="M24" s="185"/>
      <c r="N24" s="151">
        <f t="shared" si="0"/>
        <v>400000000</v>
      </c>
      <c r="O24" s="86"/>
    </row>
    <row r="25" spans="1:18" ht="24" x14ac:dyDescent="0.25">
      <c r="A25" s="297"/>
      <c r="B25" s="149">
        <v>23</v>
      </c>
      <c r="C25" s="153" t="str">
        <f>'Resumen Totales'!B34</f>
        <v>Proyecto de Formulación del programa de monitoreo de los ecosistemas, recursos naturales y las variables climáticas. 10 años</v>
      </c>
      <c r="D25" s="106">
        <v>560000000</v>
      </c>
      <c r="E25" s="106">
        <v>560000000</v>
      </c>
      <c r="F25" s="106">
        <v>560000000</v>
      </c>
      <c r="G25" s="106">
        <v>560000000</v>
      </c>
      <c r="H25" s="106">
        <v>560000000</v>
      </c>
      <c r="I25" s="106">
        <v>560000000</v>
      </c>
      <c r="J25" s="106">
        <v>560000000</v>
      </c>
      <c r="K25" s="106">
        <v>560000000</v>
      </c>
      <c r="L25" s="106">
        <v>560000000</v>
      </c>
      <c r="M25" s="106">
        <v>560000000</v>
      </c>
      <c r="N25" s="151">
        <f t="shared" si="0"/>
        <v>5600000000</v>
      </c>
      <c r="O25" s="86"/>
    </row>
    <row r="26" spans="1:18" ht="24" x14ac:dyDescent="0.25">
      <c r="A26" s="297" t="s">
        <v>349</v>
      </c>
      <c r="B26" s="149">
        <v>24</v>
      </c>
      <c r="C26" s="195" t="str">
        <f>'Resumen Totales'!B36</f>
        <v>Proyecto de Estudio de evaluación semi-cuantitativa de riesgos ambientales y tecnológicos (por lo menos a escala 1:25000). 2 años</v>
      </c>
      <c r="D26" s="196">
        <v>1449375000</v>
      </c>
      <c r="E26" s="196">
        <v>1449375000</v>
      </c>
      <c r="F26" s="197"/>
      <c r="G26" s="200"/>
      <c r="H26" s="200"/>
      <c r="I26" s="200"/>
      <c r="J26" s="200"/>
      <c r="K26" s="200"/>
      <c r="L26" s="200"/>
      <c r="M26" s="200"/>
      <c r="N26" s="199">
        <f t="shared" si="0"/>
        <v>2898750000</v>
      </c>
      <c r="O26" s="86"/>
      <c r="P26" s="85"/>
    </row>
    <row r="27" spans="1:18" x14ac:dyDescent="0.25">
      <c r="A27" s="297"/>
      <c r="B27" s="149">
        <v>25</v>
      </c>
      <c r="C27" s="195" t="str">
        <f>'Resumen Totales'!B37</f>
        <v>Proyecto de Diseño de un sistema de alerta temprana. 1 año</v>
      </c>
      <c r="D27" s="196">
        <v>283750000</v>
      </c>
      <c r="E27" s="197"/>
      <c r="F27" s="197"/>
      <c r="G27" s="200"/>
      <c r="H27" s="200"/>
      <c r="I27" s="200"/>
      <c r="J27" s="200"/>
      <c r="K27" s="200"/>
      <c r="L27" s="200"/>
      <c r="M27" s="200"/>
      <c r="N27" s="199">
        <f t="shared" si="0"/>
        <v>283750000</v>
      </c>
      <c r="O27" s="86"/>
    </row>
    <row r="28" spans="1:18" ht="24" x14ac:dyDescent="0.25">
      <c r="A28" s="297"/>
      <c r="B28" s="149">
        <v>26</v>
      </c>
      <c r="C28" s="150" t="str">
        <f>'Resumen Totales'!B38</f>
        <v>Proyecto de Estudio demografico para la definición de zonas de expansión urbanas. 1 año</v>
      </c>
      <c r="D28" s="106">
        <v>200000000</v>
      </c>
      <c r="E28" s="186"/>
      <c r="F28" s="186"/>
      <c r="G28" s="187"/>
      <c r="H28" s="187"/>
      <c r="I28" s="187"/>
      <c r="J28" s="187"/>
      <c r="K28" s="187"/>
      <c r="L28" s="187"/>
      <c r="M28" s="187"/>
      <c r="N28" s="151">
        <f t="shared" si="0"/>
        <v>200000000</v>
      </c>
      <c r="O28" s="86"/>
    </row>
    <row r="29" spans="1:18" ht="24" x14ac:dyDescent="0.25">
      <c r="A29" s="297" t="s">
        <v>350</v>
      </c>
      <c r="B29" s="149">
        <v>27</v>
      </c>
      <c r="C29" s="201" t="str">
        <f>'Resumen Totales'!B40</f>
        <v>Proyecto de Delimitación física, recuperación  y saneamiento de las rondas hídricas del río y principales afluentes. 4 años</v>
      </c>
      <c r="D29" s="196">
        <v>125000000</v>
      </c>
      <c r="E29" s="196">
        <v>125000000</v>
      </c>
      <c r="F29" s="196">
        <v>125000000</v>
      </c>
      <c r="G29" s="196">
        <v>125000000</v>
      </c>
      <c r="H29" s="197"/>
      <c r="I29" s="197"/>
      <c r="J29" s="197"/>
      <c r="K29" s="197"/>
      <c r="L29" s="197"/>
      <c r="M29" s="197"/>
      <c r="N29" s="199">
        <f t="shared" si="0"/>
        <v>500000000</v>
      </c>
      <c r="O29" s="86"/>
      <c r="R29" s="85"/>
    </row>
    <row r="30" spans="1:18" x14ac:dyDescent="0.25">
      <c r="A30" s="297"/>
      <c r="B30" s="149">
        <v>28</v>
      </c>
      <c r="C30" s="201" t="str">
        <f>'Resumen Totales'!B41</f>
        <v>Proyecto de Delimitación Física de las áreas de recarga de Acuíferos. 4 años</v>
      </c>
      <c r="D30" s="196">
        <v>800000000</v>
      </c>
      <c r="E30" s="196">
        <v>800000000</v>
      </c>
      <c r="F30" s="196">
        <v>800000000</v>
      </c>
      <c r="G30" s="196">
        <v>800000000</v>
      </c>
      <c r="H30" s="197"/>
      <c r="I30" s="197"/>
      <c r="J30" s="197"/>
      <c r="K30" s="197"/>
      <c r="L30" s="197"/>
      <c r="M30" s="197"/>
      <c r="N30" s="199">
        <f t="shared" si="0"/>
        <v>3200000000</v>
      </c>
      <c r="O30" s="86"/>
    </row>
    <row r="31" spans="1:18" ht="24" x14ac:dyDescent="0.25">
      <c r="A31" s="299" t="s">
        <v>351</v>
      </c>
      <c r="B31" s="149">
        <v>29</v>
      </c>
      <c r="C31" s="150" t="str">
        <f>'Resumen Totales'!B43</f>
        <v>Proyecto de  Fortalecimiento de redes de monitoreo de la calidad del agua. 2 años</v>
      </c>
      <c r="D31" s="106">
        <v>560000000</v>
      </c>
      <c r="E31" s="106">
        <v>560000000</v>
      </c>
      <c r="F31" s="186"/>
      <c r="G31" s="186"/>
      <c r="H31" s="186"/>
      <c r="I31" s="186"/>
      <c r="J31" s="186"/>
      <c r="K31" s="186"/>
      <c r="L31" s="186"/>
      <c r="M31" s="186"/>
      <c r="N31" s="151">
        <f t="shared" si="0"/>
        <v>1120000000</v>
      </c>
      <c r="O31" s="86"/>
    </row>
    <row r="32" spans="1:18" ht="24" x14ac:dyDescent="0.25">
      <c r="A32" s="300"/>
      <c r="B32" s="149">
        <v>30</v>
      </c>
      <c r="C32" s="195" t="str">
        <f>'Resumen Totales'!B44</f>
        <v>Proyecto de Instrumentación de cuencas para manejo y aprovechamiento controlado del recurso hídrico superficial y subterráneo. 4 años</v>
      </c>
      <c r="D32" s="196">
        <v>75000000</v>
      </c>
      <c r="E32" s="196">
        <v>75000000</v>
      </c>
      <c r="F32" s="196">
        <v>75000000</v>
      </c>
      <c r="G32" s="196">
        <v>75000000</v>
      </c>
      <c r="H32" s="197"/>
      <c r="I32" s="197"/>
      <c r="J32" s="197"/>
      <c r="K32" s="197"/>
      <c r="L32" s="197"/>
      <c r="M32" s="197"/>
      <c r="N32" s="199">
        <f t="shared" si="0"/>
        <v>300000000</v>
      </c>
      <c r="O32" s="86"/>
      <c r="P32" s="85"/>
    </row>
    <row r="33" spans="1:18" ht="24" x14ac:dyDescent="0.25">
      <c r="A33" s="301"/>
      <c r="B33" s="149">
        <v>31</v>
      </c>
      <c r="C33" s="195" t="str">
        <f>'Resumen Totales'!B45</f>
        <v>Proyecto de Seguimiento y Monitoreo de las concesiones otorgadas por Corpamag</v>
      </c>
      <c r="D33" s="196">
        <v>93750000</v>
      </c>
      <c r="E33" s="196">
        <v>93750000</v>
      </c>
      <c r="F33" s="196">
        <v>93750000</v>
      </c>
      <c r="G33" s="196">
        <v>93750000</v>
      </c>
      <c r="H33" s="197"/>
      <c r="I33" s="197"/>
      <c r="J33" s="197"/>
      <c r="K33" s="197"/>
      <c r="L33" s="197"/>
      <c r="M33" s="197"/>
      <c r="N33" s="199">
        <f t="shared" si="0"/>
        <v>375000000</v>
      </c>
      <c r="O33" s="86"/>
      <c r="P33" s="85"/>
    </row>
    <row r="34" spans="1:18" x14ac:dyDescent="0.25">
      <c r="A34" s="296" t="s">
        <v>17</v>
      </c>
      <c r="B34" s="296"/>
      <c r="C34" s="296"/>
      <c r="D34" s="154">
        <f>SUM(D3:D33)</f>
        <v>15294421200</v>
      </c>
      <c r="E34" s="154">
        <f t="shared" ref="E34:N34" si="1">SUM(E3:E33)</f>
        <v>13358820200</v>
      </c>
      <c r="F34" s="154">
        <f t="shared" si="1"/>
        <v>9094445200</v>
      </c>
      <c r="G34" s="154">
        <f t="shared" si="1"/>
        <v>9094445200</v>
      </c>
      <c r="H34" s="154">
        <f t="shared" si="1"/>
        <v>1743195200</v>
      </c>
      <c r="I34" s="154">
        <f t="shared" si="1"/>
        <v>1537951000</v>
      </c>
      <c r="J34" s="154">
        <f t="shared" si="1"/>
        <v>1537951000</v>
      </c>
      <c r="K34" s="154">
        <f t="shared" si="1"/>
        <v>1537951000</v>
      </c>
      <c r="L34" s="154">
        <f t="shared" si="1"/>
        <v>1412951000</v>
      </c>
      <c r="M34" s="154">
        <f t="shared" si="1"/>
        <v>1412951000</v>
      </c>
      <c r="N34" s="154">
        <f t="shared" si="1"/>
        <v>56025082000</v>
      </c>
      <c r="O34" s="86"/>
      <c r="R34" s="85"/>
    </row>
    <row r="35" spans="1:18" x14ac:dyDescent="0.25">
      <c r="A35" s="296" t="s">
        <v>19</v>
      </c>
      <c r="B35" s="296"/>
      <c r="C35" s="296"/>
      <c r="D35" s="188">
        <f>(D34/$N$34)</f>
        <v>0.27299239294286082</v>
      </c>
      <c r="E35" s="188">
        <f t="shared" ref="E35:M35" si="2">(E34/$N$34)</f>
        <v>0.23844356354534207</v>
      </c>
      <c r="F35" s="188">
        <f t="shared" si="2"/>
        <v>0.16232810154566127</v>
      </c>
      <c r="G35" s="188">
        <f t="shared" si="2"/>
        <v>0.16232810154566127</v>
      </c>
      <c r="H35" s="188">
        <f t="shared" si="2"/>
        <v>3.1114549729708563E-2</v>
      </c>
      <c r="I35" s="188">
        <f t="shared" si="2"/>
        <v>2.7451115555707711E-2</v>
      </c>
      <c r="J35" s="188">
        <f t="shared" si="2"/>
        <v>2.7451115555707711E-2</v>
      </c>
      <c r="K35" s="188">
        <f t="shared" si="2"/>
        <v>2.7451115555707711E-2</v>
      </c>
      <c r="L35" s="188">
        <f t="shared" si="2"/>
        <v>2.5219972011821419E-2</v>
      </c>
      <c r="M35" s="188">
        <f t="shared" si="2"/>
        <v>2.5219972011821419E-2</v>
      </c>
      <c r="N35" s="189">
        <f>(N34/$N$34)</f>
        <v>1</v>
      </c>
    </row>
    <row r="36" spans="1:18" x14ac:dyDescent="0.25">
      <c r="A36" s="103"/>
    </row>
    <row r="37" spans="1:18" x14ac:dyDescent="0.25">
      <c r="A37" s="103"/>
    </row>
    <row r="38" spans="1:18" x14ac:dyDescent="0.25">
      <c r="C38" s="290" t="s">
        <v>207</v>
      </c>
      <c r="D38" s="290"/>
      <c r="E38" s="290"/>
      <c r="F38" s="290"/>
      <c r="G38" s="290"/>
      <c r="H38" s="290"/>
      <c r="I38" s="290"/>
      <c r="J38" s="290"/>
      <c r="K38" s="290"/>
      <c r="L38" s="290"/>
      <c r="M38" s="290"/>
      <c r="N38" s="290"/>
    </row>
    <row r="39" spans="1:18" x14ac:dyDescent="0.25">
      <c r="C39" s="298" t="s">
        <v>307</v>
      </c>
      <c r="D39" s="295" t="s">
        <v>306</v>
      </c>
      <c r="E39" s="295"/>
      <c r="F39" s="295"/>
      <c r="G39" s="295"/>
      <c r="H39" s="295"/>
      <c r="I39" s="295"/>
      <c r="J39" s="295"/>
      <c r="K39" s="295"/>
      <c r="L39" s="295"/>
      <c r="M39" s="295"/>
      <c r="N39" s="295"/>
    </row>
    <row r="40" spans="1:18" x14ac:dyDescent="0.25">
      <c r="C40" s="298"/>
      <c r="D40" s="178" t="s">
        <v>433</v>
      </c>
      <c r="E40" s="178" t="s">
        <v>434</v>
      </c>
      <c r="F40" s="178" t="s">
        <v>435</v>
      </c>
      <c r="G40" s="178" t="s">
        <v>436</v>
      </c>
      <c r="H40" s="178" t="s">
        <v>437</v>
      </c>
      <c r="I40" s="178" t="s">
        <v>438</v>
      </c>
      <c r="J40" s="178" t="s">
        <v>439</v>
      </c>
      <c r="K40" s="178" t="s">
        <v>440</v>
      </c>
      <c r="L40" s="178" t="s">
        <v>441</v>
      </c>
      <c r="M40" s="178" t="s">
        <v>442</v>
      </c>
      <c r="N40" s="104" t="s">
        <v>17</v>
      </c>
    </row>
    <row r="41" spans="1:18" x14ac:dyDescent="0.25">
      <c r="A41" s="130">
        <f>'Resumen Totales'!N4</f>
        <v>0.71505287287385255</v>
      </c>
      <c r="C41" s="94" t="s">
        <v>6</v>
      </c>
      <c r="D41" s="95">
        <f>D34*$A$41</f>
        <v>10936319818.002756</v>
      </c>
      <c r="E41" s="95">
        <f>E34*$A$41</f>
        <v>9552262762.2152538</v>
      </c>
      <c r="F41" s="95">
        <f>F34*$A$41</f>
        <v>6503009167.4538183</v>
      </c>
      <c r="G41" s="95">
        <f>G34*$A$41</f>
        <v>6503009167.4538183</v>
      </c>
      <c r="H41" s="95">
        <f t="shared" ref="H41:J41" si="3">H34*$A$41</f>
        <v>1246476735.7399099</v>
      </c>
      <c r="I41" s="95">
        <f t="shared" si="3"/>
        <v>1099716280.8892145</v>
      </c>
      <c r="J41" s="95">
        <f t="shared" si="3"/>
        <v>1099716280.8892145</v>
      </c>
      <c r="K41" s="95">
        <f>K34*$A$41</f>
        <v>1099716280.8892145</v>
      </c>
      <c r="L41" s="95">
        <f>L34*$A$41</f>
        <v>1010334671.7799828</v>
      </c>
      <c r="M41" s="95">
        <f>M34*$A$41</f>
        <v>1010334671.7799828</v>
      </c>
      <c r="N41" s="131">
        <f>SUM(D41:M41)</f>
        <v>40060895837.093163</v>
      </c>
    </row>
    <row r="42" spans="1:18" x14ac:dyDescent="0.25">
      <c r="A42" s="130">
        <f>'Resumen Totales'!N5</f>
        <v>0</v>
      </c>
      <c r="C42" s="94" t="s">
        <v>7</v>
      </c>
      <c r="D42" s="95"/>
      <c r="E42" s="95"/>
      <c r="F42" s="95"/>
      <c r="G42" s="95"/>
      <c r="H42" s="95"/>
      <c r="I42" s="95"/>
      <c r="J42" s="95"/>
      <c r="K42" s="95"/>
      <c r="L42" s="95"/>
      <c r="M42" s="95"/>
      <c r="N42" s="131"/>
    </row>
    <row r="43" spans="1:18" x14ac:dyDescent="0.25">
      <c r="A43" s="130">
        <f>'Resumen Totales'!N6</f>
        <v>0.27680465494943118</v>
      </c>
      <c r="C43" s="94" t="s">
        <v>8</v>
      </c>
      <c r="D43" s="95">
        <f>D34*$A$43</f>
        <v>4233566982.9172654</v>
      </c>
      <c r="E43" s="95">
        <f t="shared" ref="E43:K43" si="4">E34*$A$43</f>
        <v>3697783615.9924912</v>
      </c>
      <c r="F43" s="95">
        <f>F34*$A$43</f>
        <v>2517384765.5425105</v>
      </c>
      <c r="G43" s="95">
        <f t="shared" si="4"/>
        <v>2517384765.5425105</v>
      </c>
      <c r="H43" s="95">
        <f t="shared" si="4"/>
        <v>482524545.8455047</v>
      </c>
      <c r="I43" s="95">
        <f t="shared" si="4"/>
        <v>425711995.88413262</v>
      </c>
      <c r="J43" s="95">
        <f t="shared" si="4"/>
        <v>425711995.88413262</v>
      </c>
      <c r="K43" s="95">
        <f t="shared" si="4"/>
        <v>425711995.88413262</v>
      </c>
      <c r="L43" s="95">
        <f>L34*$A$43</f>
        <v>391111414.01545376</v>
      </c>
      <c r="M43" s="95">
        <f>M34*$A$43</f>
        <v>391111414.01545376</v>
      </c>
      <c r="N43" s="131">
        <f t="shared" ref="N43:N46" si="5">SUM(D43:M43)</f>
        <v>15508003491.523586</v>
      </c>
    </row>
    <row r="44" spans="1:18" x14ac:dyDescent="0.25">
      <c r="A44" s="130">
        <f>'Resumen Totales'!N7</f>
        <v>8.1424721767162003E-3</v>
      </c>
      <c r="C44" s="94" t="s">
        <v>9</v>
      </c>
      <c r="D44" s="95">
        <f>D34*$A$44</f>
        <v>124534399.07997841</v>
      </c>
      <c r="E44" s="95">
        <f t="shared" ref="E44:L44" si="6">E34*$A$44</f>
        <v>108773821.79225434</v>
      </c>
      <c r="F44" s="95">
        <f>F34*$A$44</f>
        <v>74051267.003670201</v>
      </c>
      <c r="G44" s="95">
        <f t="shared" si="6"/>
        <v>74051267.003670201</v>
      </c>
      <c r="H44" s="95">
        <f t="shared" si="6"/>
        <v>14193918.414585233</v>
      </c>
      <c r="I44" s="95">
        <f t="shared" si="6"/>
        <v>12522723.226652857</v>
      </c>
      <c r="J44" s="95">
        <f t="shared" si="6"/>
        <v>12522723.226652857</v>
      </c>
      <c r="K44" s="95">
        <f t="shared" si="6"/>
        <v>12522723.226652857</v>
      </c>
      <c r="L44" s="95">
        <f t="shared" si="6"/>
        <v>11504914.204563333</v>
      </c>
      <c r="M44" s="95">
        <f t="shared" ref="M44" si="7">M34*$A$44</f>
        <v>11504914.204563333</v>
      </c>
      <c r="N44" s="131">
        <f t="shared" si="5"/>
        <v>456182671.38324362</v>
      </c>
    </row>
    <row r="45" spans="1:18" x14ac:dyDescent="0.25">
      <c r="A45" s="130">
        <f>'Resumen Totales'!N8</f>
        <v>0</v>
      </c>
      <c r="C45" s="94" t="s">
        <v>30</v>
      </c>
      <c r="D45" s="95"/>
      <c r="E45" s="95"/>
      <c r="F45" s="95"/>
      <c r="G45" s="95"/>
      <c r="H45" s="95"/>
      <c r="I45" s="95"/>
      <c r="J45" s="95"/>
      <c r="K45" s="95"/>
      <c r="L45" s="95"/>
      <c r="M45" s="95"/>
      <c r="N45" s="131"/>
    </row>
    <row r="46" spans="1:18" x14ac:dyDescent="0.25">
      <c r="C46" s="99" t="s">
        <v>17</v>
      </c>
      <c r="D46" s="101">
        <f>SUM(D41:D45)</f>
        <v>15294421200</v>
      </c>
      <c r="E46" s="101">
        <f t="shared" ref="E46:M46" si="8">SUM(E41:E45)</f>
        <v>13358820199.999998</v>
      </c>
      <c r="F46" s="101">
        <f>SUM(F41:F45)</f>
        <v>9094445199.9999981</v>
      </c>
      <c r="G46" s="101">
        <f t="shared" si="8"/>
        <v>9094445199.9999981</v>
      </c>
      <c r="H46" s="101">
        <f t="shared" si="8"/>
        <v>1743195200</v>
      </c>
      <c r="I46" s="101">
        <f t="shared" si="8"/>
        <v>1537951000</v>
      </c>
      <c r="J46" s="101">
        <f t="shared" si="8"/>
        <v>1537951000</v>
      </c>
      <c r="K46" s="101">
        <f t="shared" si="8"/>
        <v>1537951000</v>
      </c>
      <c r="L46" s="101">
        <f t="shared" si="8"/>
        <v>1412951000</v>
      </c>
      <c r="M46" s="101">
        <f t="shared" si="8"/>
        <v>1412951000</v>
      </c>
      <c r="N46" s="131">
        <f t="shared" si="5"/>
        <v>56025082000</v>
      </c>
    </row>
    <row r="47" spans="1:18" x14ac:dyDescent="0.25">
      <c r="C47" s="128" t="s">
        <v>19</v>
      </c>
      <c r="D47" s="132">
        <f t="shared" ref="D47:J47" si="9">D46/$N$46</f>
        <v>0.27299239294286082</v>
      </c>
      <c r="E47" s="132">
        <f t="shared" si="9"/>
        <v>0.23844356354534202</v>
      </c>
      <c r="F47" s="132">
        <f t="shared" si="9"/>
        <v>0.16232810154566124</v>
      </c>
      <c r="G47" s="132">
        <f t="shared" si="9"/>
        <v>0.16232810154566124</v>
      </c>
      <c r="H47" s="132">
        <f t="shared" si="9"/>
        <v>3.1114549729708563E-2</v>
      </c>
      <c r="I47" s="132">
        <f t="shared" si="9"/>
        <v>2.7451115555707711E-2</v>
      </c>
      <c r="J47" s="132">
        <f t="shared" si="9"/>
        <v>2.7451115555707711E-2</v>
      </c>
      <c r="K47" s="132">
        <f>K46/$N$46</f>
        <v>2.7451115555707711E-2</v>
      </c>
      <c r="L47" s="132">
        <f>L46/$N$46</f>
        <v>2.5219972011821419E-2</v>
      </c>
      <c r="M47" s="132">
        <f>M46/$N$46</f>
        <v>2.5219972011821419E-2</v>
      </c>
      <c r="N47" s="133">
        <f>N46/$N$46</f>
        <v>1</v>
      </c>
      <c r="O47" s="83"/>
    </row>
    <row r="51" spans="3:8" x14ac:dyDescent="0.25">
      <c r="C51" s="129"/>
    </row>
    <row r="60" spans="3:8" x14ac:dyDescent="0.25">
      <c r="C60" s="107"/>
      <c r="D60" s="107"/>
      <c r="E60" s="107"/>
      <c r="F60" s="107"/>
      <c r="G60" s="107"/>
      <c r="H60" s="107"/>
    </row>
    <row r="61" spans="3:8" x14ac:dyDescent="0.25">
      <c r="C61" s="107"/>
      <c r="D61" s="113"/>
      <c r="E61" s="113"/>
      <c r="F61" s="113"/>
      <c r="G61" s="107"/>
      <c r="H61" s="107"/>
    </row>
    <row r="62" spans="3:8" x14ac:dyDescent="0.25">
      <c r="C62" s="107"/>
      <c r="D62" s="108"/>
      <c r="E62" s="108"/>
      <c r="F62" s="108"/>
      <c r="G62" s="107"/>
      <c r="H62" s="107"/>
    </row>
    <row r="63" spans="3:8" x14ac:dyDescent="0.25">
      <c r="C63" s="107"/>
      <c r="D63" s="105"/>
      <c r="E63" s="105"/>
      <c r="F63" s="109"/>
      <c r="G63" s="107"/>
      <c r="H63" s="107"/>
    </row>
    <row r="64" spans="3:8" x14ac:dyDescent="0.25">
      <c r="C64" s="107"/>
      <c r="D64" s="105"/>
      <c r="E64" s="105"/>
      <c r="F64" s="105"/>
      <c r="G64" s="107"/>
      <c r="H64" s="107"/>
    </row>
    <row r="65" spans="3:8" x14ac:dyDescent="0.25">
      <c r="C65" s="107"/>
      <c r="D65" s="110"/>
      <c r="E65" s="110"/>
      <c r="F65" s="110"/>
      <c r="G65" s="107"/>
      <c r="H65" s="107"/>
    </row>
    <row r="66" spans="3:8" x14ac:dyDescent="0.25">
      <c r="C66" s="107"/>
      <c r="D66" s="108"/>
      <c r="E66" s="108"/>
      <c r="F66" s="108"/>
      <c r="G66" s="107"/>
      <c r="H66" s="107"/>
    </row>
    <row r="67" spans="3:8" x14ac:dyDescent="0.25">
      <c r="C67" s="107"/>
      <c r="D67" s="107"/>
      <c r="E67" s="107"/>
      <c r="F67" s="107"/>
      <c r="G67" s="107"/>
      <c r="H67" s="107"/>
    </row>
    <row r="68" spans="3:8" x14ac:dyDescent="0.25">
      <c r="C68" s="107"/>
      <c r="D68" s="107"/>
      <c r="E68" s="107"/>
      <c r="F68" s="107"/>
      <c r="G68" s="107"/>
      <c r="H68" s="107"/>
    </row>
    <row r="69" spans="3:8" x14ac:dyDescent="0.25">
      <c r="C69" s="107"/>
      <c r="D69" s="107"/>
      <c r="E69" s="107"/>
      <c r="F69" s="107"/>
      <c r="G69" s="107"/>
      <c r="H69" s="107"/>
    </row>
    <row r="70" spans="3:8" x14ac:dyDescent="0.25">
      <c r="C70" s="107"/>
      <c r="D70" s="107"/>
      <c r="E70" s="107"/>
      <c r="F70" s="107"/>
      <c r="G70" s="107"/>
      <c r="H70" s="107"/>
    </row>
    <row r="71" spans="3:8" x14ac:dyDescent="0.25">
      <c r="C71" s="107"/>
      <c r="D71" s="107"/>
      <c r="E71" s="107"/>
      <c r="F71" s="107"/>
      <c r="G71" s="107"/>
      <c r="H71" s="107"/>
    </row>
    <row r="72" spans="3:8" x14ac:dyDescent="0.25">
      <c r="C72" s="107"/>
      <c r="D72" s="107"/>
      <c r="E72" s="107"/>
      <c r="F72" s="107"/>
      <c r="G72" s="107"/>
      <c r="H72" s="107"/>
    </row>
    <row r="73" spans="3:8" x14ac:dyDescent="0.25">
      <c r="C73" s="107"/>
      <c r="D73" s="107"/>
      <c r="E73" s="107"/>
      <c r="F73" s="107"/>
      <c r="G73" s="107"/>
      <c r="H73" s="107"/>
    </row>
    <row r="74" spans="3:8" x14ac:dyDescent="0.25">
      <c r="C74" s="107"/>
      <c r="D74" s="108"/>
      <c r="E74" s="108"/>
      <c r="F74" s="108"/>
      <c r="G74" s="107"/>
      <c r="H74" s="107"/>
    </row>
    <row r="75" spans="3:8" x14ac:dyDescent="0.25">
      <c r="C75" s="107"/>
      <c r="D75" s="108"/>
      <c r="E75" s="108"/>
      <c r="F75" s="108"/>
      <c r="G75" s="107"/>
      <c r="H75" s="107"/>
    </row>
    <row r="76" spans="3:8" x14ac:dyDescent="0.25">
      <c r="C76" s="107"/>
      <c r="D76" s="105"/>
      <c r="E76" s="105"/>
      <c r="F76" s="109"/>
      <c r="G76" s="107"/>
      <c r="H76" s="107"/>
    </row>
    <row r="77" spans="3:8" x14ac:dyDescent="0.25">
      <c r="C77" s="107"/>
      <c r="D77" s="107"/>
      <c r="E77" s="107"/>
      <c r="F77" s="111"/>
      <c r="G77" s="107"/>
      <c r="H77" s="107"/>
    </row>
    <row r="78" spans="3:8" x14ac:dyDescent="0.25">
      <c r="C78" s="107"/>
      <c r="D78" s="107"/>
      <c r="E78" s="107"/>
      <c r="F78" s="107"/>
      <c r="G78" s="107"/>
      <c r="H78" s="107"/>
    </row>
    <row r="79" spans="3:8" x14ac:dyDescent="0.25">
      <c r="C79" s="107"/>
      <c r="D79" s="107"/>
      <c r="E79" s="107"/>
      <c r="F79" s="107"/>
      <c r="G79" s="107"/>
      <c r="H79" s="107"/>
    </row>
    <row r="80" spans="3:8" x14ac:dyDescent="0.25">
      <c r="C80" s="107"/>
      <c r="D80" s="107"/>
      <c r="E80" s="107"/>
      <c r="F80" s="107"/>
      <c r="G80" s="107"/>
      <c r="H80" s="107"/>
    </row>
    <row r="81" spans="3:8" x14ac:dyDescent="0.25">
      <c r="C81" s="107"/>
      <c r="D81" s="107"/>
      <c r="E81" s="107"/>
      <c r="F81" s="107"/>
      <c r="G81" s="107"/>
      <c r="H81" s="107"/>
    </row>
    <row r="82" spans="3:8" x14ac:dyDescent="0.25">
      <c r="C82" s="107"/>
      <c r="D82" s="107"/>
      <c r="E82" s="112"/>
      <c r="F82" s="112"/>
      <c r="G82" s="107"/>
      <c r="H82" s="107"/>
    </row>
    <row r="83" spans="3:8" x14ac:dyDescent="0.25">
      <c r="C83" s="107"/>
      <c r="D83" s="107"/>
      <c r="E83" s="112"/>
      <c r="F83" s="112"/>
      <c r="G83" s="107"/>
      <c r="H83" s="107"/>
    </row>
    <row r="84" spans="3:8" x14ac:dyDescent="0.25">
      <c r="C84" s="107"/>
      <c r="D84" s="107"/>
      <c r="E84" s="112"/>
      <c r="F84" s="112"/>
      <c r="G84" s="107"/>
      <c r="H84" s="107"/>
    </row>
    <row r="85" spans="3:8" x14ac:dyDescent="0.25">
      <c r="C85" s="107"/>
      <c r="D85" s="107"/>
      <c r="E85" s="112"/>
      <c r="F85" s="112"/>
      <c r="G85" s="107"/>
      <c r="H85" s="107"/>
    </row>
    <row r="86" spans="3:8" x14ac:dyDescent="0.25">
      <c r="C86" s="107"/>
      <c r="D86" s="107"/>
      <c r="E86" s="112"/>
      <c r="F86" s="112"/>
      <c r="G86" s="107"/>
      <c r="H86" s="107"/>
    </row>
    <row r="87" spans="3:8" x14ac:dyDescent="0.25">
      <c r="C87" s="107"/>
      <c r="D87" s="107"/>
      <c r="E87" s="112"/>
      <c r="F87" s="112"/>
      <c r="G87" s="107"/>
      <c r="H87" s="107"/>
    </row>
    <row r="88" spans="3:8" x14ac:dyDescent="0.25">
      <c r="C88" s="107"/>
      <c r="D88" s="107"/>
      <c r="E88" s="112"/>
      <c r="F88" s="112"/>
      <c r="G88" s="107"/>
      <c r="H88" s="107"/>
    </row>
    <row r="89" spans="3:8" x14ac:dyDescent="0.25">
      <c r="C89" s="107"/>
      <c r="D89" s="107"/>
      <c r="E89" s="112"/>
      <c r="F89" s="112"/>
      <c r="G89" s="107"/>
      <c r="H89" s="107"/>
    </row>
    <row r="90" spans="3:8" x14ac:dyDescent="0.25">
      <c r="C90" s="107"/>
      <c r="D90" s="107"/>
      <c r="E90" s="112"/>
      <c r="F90" s="112"/>
      <c r="G90" s="107"/>
      <c r="H90" s="107"/>
    </row>
    <row r="91" spans="3:8" x14ac:dyDescent="0.25">
      <c r="C91" s="107"/>
      <c r="D91" s="107"/>
      <c r="E91" s="107"/>
      <c r="F91" s="112"/>
      <c r="G91" s="107"/>
      <c r="H91" s="107"/>
    </row>
    <row r="92" spans="3:8" x14ac:dyDescent="0.25">
      <c r="C92" s="107"/>
      <c r="D92" s="107"/>
      <c r="E92" s="107"/>
      <c r="F92" s="107"/>
      <c r="G92" s="107"/>
      <c r="H92" s="107"/>
    </row>
    <row r="93" spans="3:8" x14ac:dyDescent="0.25">
      <c r="C93" s="107"/>
      <c r="D93" s="107"/>
      <c r="E93" s="107"/>
      <c r="F93" s="107"/>
      <c r="G93" s="107"/>
      <c r="H93" s="107"/>
    </row>
    <row r="94" spans="3:8" x14ac:dyDescent="0.25">
      <c r="C94" s="107"/>
      <c r="D94" s="107"/>
      <c r="E94" s="107"/>
      <c r="F94" s="107"/>
      <c r="G94" s="107"/>
      <c r="H94" s="107"/>
    </row>
  </sheetData>
  <mergeCells count="19">
    <mergeCell ref="C39:C40"/>
    <mergeCell ref="C38:N38"/>
    <mergeCell ref="D39:N39"/>
    <mergeCell ref="A35:C35"/>
    <mergeCell ref="A4:A6"/>
    <mergeCell ref="A10:A13"/>
    <mergeCell ref="A14:A17"/>
    <mergeCell ref="A18:A20"/>
    <mergeCell ref="A21:A25"/>
    <mergeCell ref="A31:A33"/>
    <mergeCell ref="N1:N2"/>
    <mergeCell ref="A1:A2"/>
    <mergeCell ref="B1:B2"/>
    <mergeCell ref="C1:C2"/>
    <mergeCell ref="A34:C34"/>
    <mergeCell ref="A29:A30"/>
    <mergeCell ref="D1:L1"/>
    <mergeCell ref="A7:A8"/>
    <mergeCell ref="A26:A28"/>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03"/>
  <sheetViews>
    <sheetView tabSelected="1" zoomScale="10" zoomScaleNormal="10" workbookViewId="0">
      <pane ySplit="1" topLeftCell="A27" activePane="bottomLeft" state="frozen"/>
      <selection pane="bottomLeft" activeCell="BI45" sqref="BI45"/>
    </sheetView>
  </sheetViews>
  <sheetFormatPr baseColWidth="10" defaultRowHeight="15" x14ac:dyDescent="0.25"/>
  <cols>
    <col min="1" max="1" width="7.140625" customWidth="1"/>
    <col min="2" max="2" width="37.7109375" customWidth="1"/>
    <col min="3" max="3" width="58.7109375" customWidth="1"/>
    <col min="4" max="4" width="29.5703125" customWidth="1"/>
    <col min="5" max="5" width="27.140625" customWidth="1"/>
    <col min="6" max="6" width="16.28515625" customWidth="1"/>
    <col min="7" max="7" width="86.140625" customWidth="1"/>
    <col min="10" max="10" width="22.1406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4" customWidth="1"/>
    <col min="21" max="21" width="28.5703125" style="114" customWidth="1"/>
    <col min="22" max="22" width="23.28515625" style="84" customWidth="1"/>
  </cols>
  <sheetData>
    <row r="1" spans="1:22" ht="36.75" customHeight="1" x14ac:dyDescent="0.25">
      <c r="A1" s="342" t="s">
        <v>298</v>
      </c>
      <c r="B1" s="342"/>
      <c r="C1" s="342"/>
      <c r="D1" s="342"/>
      <c r="E1" s="342"/>
      <c r="F1" s="343" t="s">
        <v>297</v>
      </c>
      <c r="G1" s="343"/>
      <c r="H1" s="115"/>
      <c r="I1" s="115"/>
      <c r="J1" s="127" t="s">
        <v>278</v>
      </c>
      <c r="K1" s="126" t="s">
        <v>296</v>
      </c>
      <c r="L1" s="125" t="s">
        <v>295</v>
      </c>
      <c r="M1" s="344" t="s">
        <v>294</v>
      </c>
      <c r="N1" s="344"/>
      <c r="O1" s="344"/>
      <c r="P1" s="124" t="s">
        <v>451</v>
      </c>
      <c r="Q1" s="123" t="s">
        <v>293</v>
      </c>
      <c r="R1" s="122" t="s">
        <v>292</v>
      </c>
      <c r="S1" s="121" t="s">
        <v>291</v>
      </c>
      <c r="T1" s="120" t="s">
        <v>290</v>
      </c>
      <c r="U1" s="119" t="s">
        <v>289</v>
      </c>
      <c r="V1" s="118" t="s">
        <v>288</v>
      </c>
    </row>
    <row r="2" spans="1:22" x14ac:dyDescent="0.25">
      <c r="B2" s="116"/>
      <c r="C2" s="117"/>
    </row>
    <row r="3" spans="1:22" ht="23.25" customHeight="1" x14ac:dyDescent="0.25">
      <c r="A3" s="345" t="s">
        <v>584</v>
      </c>
      <c r="B3" s="216" t="s">
        <v>287</v>
      </c>
      <c r="C3" s="311" t="s">
        <v>215</v>
      </c>
      <c r="D3" s="311" t="s">
        <v>286</v>
      </c>
      <c r="E3" s="311" t="s">
        <v>213</v>
      </c>
      <c r="F3" s="311" t="s">
        <v>212</v>
      </c>
      <c r="G3" s="311" t="s">
        <v>211</v>
      </c>
    </row>
    <row r="4" spans="1:22" ht="72" customHeight="1" x14ac:dyDescent="0.25">
      <c r="A4" s="345"/>
      <c r="B4" s="216" t="s">
        <v>285</v>
      </c>
      <c r="C4" s="311"/>
      <c r="D4" s="311"/>
      <c r="E4" s="311"/>
      <c r="F4" s="311"/>
      <c r="G4" s="311"/>
    </row>
    <row r="5" spans="1:22" ht="120" customHeight="1" x14ac:dyDescent="0.25">
      <c r="A5" s="345"/>
      <c r="B5" s="310" t="s">
        <v>284</v>
      </c>
      <c r="C5" s="310" t="s">
        <v>554</v>
      </c>
      <c r="D5" s="310" t="s">
        <v>555</v>
      </c>
      <c r="E5" s="310" t="s">
        <v>556</v>
      </c>
      <c r="F5" s="221" t="s">
        <v>259</v>
      </c>
      <c r="G5" s="221" t="s">
        <v>508</v>
      </c>
    </row>
    <row r="6" spans="1:22" ht="192" x14ac:dyDescent="0.25">
      <c r="A6" s="345"/>
      <c r="B6" s="310"/>
      <c r="C6" s="310"/>
      <c r="D6" s="310"/>
      <c r="E6" s="310"/>
      <c r="F6" s="221" t="s">
        <v>283</v>
      </c>
      <c r="G6" s="221" t="s">
        <v>509</v>
      </c>
    </row>
    <row r="7" spans="1:22" ht="108" x14ac:dyDescent="0.25">
      <c r="A7" s="345"/>
      <c r="B7" s="310"/>
      <c r="C7" s="310"/>
      <c r="D7" s="310"/>
      <c r="E7" s="310"/>
      <c r="F7" s="221" t="s">
        <v>465</v>
      </c>
      <c r="G7" s="221" t="s">
        <v>510</v>
      </c>
    </row>
    <row r="8" spans="1:22" ht="61.5" customHeight="1" x14ac:dyDescent="0.25">
      <c r="A8" s="345"/>
      <c r="B8" s="310"/>
      <c r="C8" s="310"/>
      <c r="D8" s="310"/>
      <c r="E8" s="310"/>
      <c r="F8" s="221" t="s">
        <v>209</v>
      </c>
      <c r="G8" s="221" t="s">
        <v>208</v>
      </c>
    </row>
    <row r="9" spans="1:22" ht="43.5" customHeight="1" x14ac:dyDescent="0.25">
      <c r="A9" s="345"/>
      <c r="B9" s="341" t="s">
        <v>507</v>
      </c>
      <c r="C9" s="310" t="s">
        <v>557</v>
      </c>
      <c r="D9" s="310" t="s">
        <v>558</v>
      </c>
      <c r="E9" s="310" t="s">
        <v>559</v>
      </c>
      <c r="F9" s="310" t="s">
        <v>465</v>
      </c>
      <c r="G9" s="310" t="s">
        <v>510</v>
      </c>
    </row>
    <row r="10" spans="1:22" x14ac:dyDescent="0.25">
      <c r="A10" s="345"/>
      <c r="B10" s="341"/>
      <c r="C10" s="310"/>
      <c r="D10" s="310"/>
      <c r="E10" s="310"/>
      <c r="F10" s="310"/>
      <c r="G10" s="310"/>
    </row>
    <row r="11" spans="1:22" x14ac:dyDescent="0.25">
      <c r="A11" s="345"/>
      <c r="B11" s="341"/>
      <c r="C11" s="310"/>
      <c r="D11" s="310"/>
      <c r="E11" s="310"/>
      <c r="F11" s="310"/>
      <c r="G11" s="310"/>
    </row>
    <row r="12" spans="1:22" ht="96" x14ac:dyDescent="0.25">
      <c r="A12" s="345"/>
      <c r="B12" s="341"/>
      <c r="C12" s="310"/>
      <c r="D12" s="310"/>
      <c r="E12" s="310"/>
      <c r="F12" s="221" t="s">
        <v>268</v>
      </c>
      <c r="G12" s="221" t="s">
        <v>511</v>
      </c>
    </row>
    <row r="13" spans="1:22" ht="192" x14ac:dyDescent="0.25">
      <c r="A13" s="345"/>
      <c r="B13" s="341"/>
      <c r="C13" s="310"/>
      <c r="D13" s="310"/>
      <c r="E13" s="310"/>
      <c r="F13" s="221" t="s">
        <v>466</v>
      </c>
      <c r="G13" s="221" t="s">
        <v>509</v>
      </c>
    </row>
    <row r="14" spans="1:22" ht="84" customHeight="1" x14ac:dyDescent="0.25">
      <c r="A14" s="345"/>
      <c r="B14" s="341"/>
      <c r="C14" s="310"/>
      <c r="D14" s="310"/>
      <c r="E14" s="310"/>
      <c r="F14" s="221" t="s">
        <v>282</v>
      </c>
      <c r="G14" s="221" t="s">
        <v>279</v>
      </c>
    </row>
    <row r="15" spans="1:22" ht="48" customHeight="1" x14ac:dyDescent="0.25">
      <c r="A15" s="345"/>
      <c r="B15" s="341" t="s">
        <v>467</v>
      </c>
      <c r="C15" s="310" t="s">
        <v>560</v>
      </c>
      <c r="D15" s="310" t="s">
        <v>561</v>
      </c>
      <c r="E15" s="310" t="s">
        <v>562</v>
      </c>
      <c r="F15" s="310" t="s">
        <v>281</v>
      </c>
      <c r="G15" s="310" t="s">
        <v>481</v>
      </c>
    </row>
    <row r="16" spans="1:22" ht="58.5" customHeight="1" x14ac:dyDescent="0.25">
      <c r="A16" s="345"/>
      <c r="B16" s="341"/>
      <c r="C16" s="310"/>
      <c r="D16" s="310"/>
      <c r="E16" s="310"/>
      <c r="F16" s="310"/>
      <c r="G16" s="310"/>
    </row>
    <row r="17" spans="1:22" ht="114.75" customHeight="1" x14ac:dyDescent="0.25">
      <c r="A17" s="345"/>
      <c r="B17" s="341"/>
      <c r="C17" s="310"/>
      <c r="D17" s="310"/>
      <c r="E17" s="310"/>
      <c r="F17" s="221" t="s">
        <v>280</v>
      </c>
      <c r="G17" s="221" t="s">
        <v>468</v>
      </c>
    </row>
    <row r="18" spans="1:22" ht="58.5" customHeight="1" x14ac:dyDescent="0.25">
      <c r="A18" s="213"/>
      <c r="B18" s="115"/>
    </row>
    <row r="19" spans="1:22" ht="24" customHeight="1" x14ac:dyDescent="0.25">
      <c r="A19" s="320" t="s">
        <v>585</v>
      </c>
      <c r="B19" s="220" t="s">
        <v>287</v>
      </c>
      <c r="C19" s="311" t="s">
        <v>215</v>
      </c>
      <c r="D19" s="311" t="s">
        <v>214</v>
      </c>
      <c r="E19" s="311" t="s">
        <v>213</v>
      </c>
      <c r="F19" s="311" t="s">
        <v>212</v>
      </c>
      <c r="G19" s="311" t="s">
        <v>211</v>
      </c>
    </row>
    <row r="20" spans="1:22" ht="42" customHeight="1" x14ac:dyDescent="0.25">
      <c r="A20" s="321"/>
      <c r="B20" s="220" t="s">
        <v>285</v>
      </c>
      <c r="C20" s="311"/>
      <c r="D20" s="311"/>
      <c r="E20" s="311"/>
      <c r="F20" s="311"/>
      <c r="G20" s="311"/>
      <c r="J20" s="366" t="s">
        <v>278</v>
      </c>
      <c r="K20" s="367" t="s">
        <v>182</v>
      </c>
      <c r="L20" s="367" t="s">
        <v>277</v>
      </c>
      <c r="M20" s="367" t="s">
        <v>276</v>
      </c>
      <c r="N20" s="367" t="s">
        <v>275</v>
      </c>
      <c r="O20" s="367" t="s">
        <v>274</v>
      </c>
      <c r="P20" s="367" t="s">
        <v>516</v>
      </c>
      <c r="Q20" s="367" t="s">
        <v>273</v>
      </c>
      <c r="R20" s="367" t="s">
        <v>272</v>
      </c>
      <c r="S20" s="367" t="s">
        <v>271</v>
      </c>
      <c r="T20" s="367" t="s">
        <v>270</v>
      </c>
      <c r="U20" s="368" t="s">
        <v>269</v>
      </c>
      <c r="V20" s="369" t="s">
        <v>305</v>
      </c>
    </row>
    <row r="21" spans="1:22" ht="111" customHeight="1" x14ac:dyDescent="0.25">
      <c r="A21" s="321"/>
      <c r="B21" s="310" t="s">
        <v>265</v>
      </c>
      <c r="C21" s="310" t="s">
        <v>264</v>
      </c>
      <c r="D21" s="310" t="s">
        <v>586</v>
      </c>
      <c r="E21" s="310" t="s">
        <v>586</v>
      </c>
      <c r="F21" s="310" t="s">
        <v>465</v>
      </c>
      <c r="G21" s="310" t="s">
        <v>510</v>
      </c>
      <c r="J21" s="370" t="s">
        <v>268</v>
      </c>
      <c r="K21" s="240" t="s">
        <v>517</v>
      </c>
      <c r="L21" s="240" t="s">
        <v>518</v>
      </c>
      <c r="M21" s="240" t="s">
        <v>267</v>
      </c>
      <c r="N21" s="240" t="s">
        <v>519</v>
      </c>
      <c r="O21" s="240" t="s">
        <v>520</v>
      </c>
      <c r="P21" s="358" t="s">
        <v>547</v>
      </c>
      <c r="Q21" s="347" t="s">
        <v>266</v>
      </c>
      <c r="R21" s="241" t="s">
        <v>299</v>
      </c>
      <c r="S21" s="243" t="s">
        <v>308</v>
      </c>
      <c r="T21" s="206" t="s">
        <v>221</v>
      </c>
      <c r="U21" s="181">
        <f>Flujos!N3</f>
        <v>300000000</v>
      </c>
      <c r="V21" s="210">
        <v>2</v>
      </c>
    </row>
    <row r="22" spans="1:22" ht="60" customHeight="1" x14ac:dyDescent="0.25">
      <c r="A22" s="321"/>
      <c r="B22" s="310"/>
      <c r="C22" s="310"/>
      <c r="D22" s="310"/>
      <c r="E22" s="310"/>
      <c r="F22" s="310"/>
      <c r="G22" s="310"/>
      <c r="J22" s="370"/>
      <c r="K22" s="348" t="s">
        <v>521</v>
      </c>
      <c r="L22" s="348" t="s">
        <v>522</v>
      </c>
      <c r="M22" s="348" t="s">
        <v>523</v>
      </c>
      <c r="N22" s="348" t="s">
        <v>522</v>
      </c>
      <c r="O22" s="348" t="s">
        <v>524</v>
      </c>
      <c r="P22" s="358"/>
      <c r="Q22" s="347"/>
      <c r="R22" s="347" t="s">
        <v>300</v>
      </c>
      <c r="S22" s="242" t="s">
        <v>301</v>
      </c>
      <c r="T22" s="206" t="s">
        <v>221</v>
      </c>
      <c r="U22" s="181">
        <f>Flujos!N4</f>
        <v>600000000</v>
      </c>
      <c r="V22" s="210">
        <v>4</v>
      </c>
    </row>
    <row r="23" spans="1:22" ht="72" customHeight="1" x14ac:dyDescent="0.25">
      <c r="A23" s="321"/>
      <c r="B23" s="310"/>
      <c r="C23" s="310"/>
      <c r="D23" s="310"/>
      <c r="E23" s="310"/>
      <c r="F23" s="310"/>
      <c r="G23" s="310"/>
      <c r="J23" s="370"/>
      <c r="K23" s="348"/>
      <c r="L23" s="348"/>
      <c r="M23" s="348"/>
      <c r="N23" s="348"/>
      <c r="O23" s="348"/>
      <c r="P23" s="358"/>
      <c r="Q23" s="347"/>
      <c r="R23" s="347"/>
      <c r="S23" s="242" t="s">
        <v>302</v>
      </c>
      <c r="T23" s="206" t="s">
        <v>221</v>
      </c>
      <c r="U23" s="181">
        <f>Flujos!N5</f>
        <v>410000000</v>
      </c>
      <c r="V23" s="210">
        <v>2</v>
      </c>
    </row>
    <row r="24" spans="1:22" ht="72" customHeight="1" x14ac:dyDescent="0.25">
      <c r="A24" s="321"/>
      <c r="B24" s="310"/>
      <c r="C24" s="310"/>
      <c r="D24" s="310"/>
      <c r="E24" s="310"/>
      <c r="F24" s="310"/>
      <c r="G24" s="310"/>
      <c r="J24" s="370"/>
      <c r="K24" s="348" t="s">
        <v>263</v>
      </c>
      <c r="L24" s="348" t="s">
        <v>525</v>
      </c>
      <c r="M24" s="348" t="s">
        <v>262</v>
      </c>
      <c r="N24" s="348" t="s">
        <v>261</v>
      </c>
      <c r="O24" s="348" t="s">
        <v>260</v>
      </c>
      <c r="P24" s="358"/>
      <c r="Q24" s="347"/>
      <c r="R24" s="347"/>
      <c r="S24" s="350" t="s">
        <v>452</v>
      </c>
      <c r="T24" s="351" t="s">
        <v>222</v>
      </c>
      <c r="U24" s="352">
        <f>Flujos!N6</f>
        <v>1650000000</v>
      </c>
      <c r="V24" s="346">
        <v>4</v>
      </c>
    </row>
    <row r="25" spans="1:22" ht="204" x14ac:dyDescent="0.25">
      <c r="A25" s="321"/>
      <c r="B25" s="310"/>
      <c r="C25" s="310"/>
      <c r="D25" s="310"/>
      <c r="E25" s="310"/>
      <c r="F25" s="221" t="s">
        <v>252</v>
      </c>
      <c r="G25" s="221" t="s">
        <v>509</v>
      </c>
      <c r="J25" s="370"/>
      <c r="K25" s="348"/>
      <c r="L25" s="348"/>
      <c r="M25" s="348"/>
      <c r="N25" s="348"/>
      <c r="O25" s="348"/>
      <c r="P25" s="358"/>
      <c r="Q25" s="347"/>
      <c r="R25" s="347"/>
      <c r="S25" s="350"/>
      <c r="T25" s="351"/>
      <c r="U25" s="352"/>
      <c r="V25" s="346"/>
    </row>
    <row r="26" spans="1:22" ht="132" x14ac:dyDescent="0.25">
      <c r="A26" s="321"/>
      <c r="B26" s="310"/>
      <c r="C26" s="310"/>
      <c r="D26" s="310"/>
      <c r="E26" s="310"/>
      <c r="F26" s="221" t="s">
        <v>257</v>
      </c>
      <c r="G26" s="221" t="s">
        <v>508</v>
      </c>
      <c r="J26" s="370"/>
      <c r="K26" s="348"/>
      <c r="L26" s="348"/>
      <c r="M26" s="348"/>
      <c r="N26" s="348"/>
      <c r="O26" s="348"/>
      <c r="P26" s="358"/>
      <c r="Q26" s="347"/>
      <c r="R26" s="347"/>
      <c r="S26" s="350"/>
      <c r="T26" s="351"/>
      <c r="U26" s="352"/>
      <c r="V26" s="346"/>
    </row>
    <row r="27" spans="1:22" ht="51" customHeight="1" x14ac:dyDescent="0.25">
      <c r="A27" s="321"/>
      <c r="B27" s="310" t="s">
        <v>256</v>
      </c>
      <c r="C27" s="310" t="s">
        <v>255</v>
      </c>
      <c r="D27" s="310" t="s">
        <v>563</v>
      </c>
      <c r="E27" s="310" t="s">
        <v>564</v>
      </c>
      <c r="F27" s="310" t="s">
        <v>465</v>
      </c>
      <c r="G27" s="310" t="s">
        <v>510</v>
      </c>
      <c r="J27" s="370" t="s">
        <v>220</v>
      </c>
      <c r="K27" s="348" t="s">
        <v>526</v>
      </c>
      <c r="L27" s="348" t="s">
        <v>527</v>
      </c>
      <c r="M27" s="348" t="s">
        <v>447</v>
      </c>
      <c r="N27" s="348" t="s">
        <v>448</v>
      </c>
      <c r="O27" s="348" t="s">
        <v>449</v>
      </c>
      <c r="P27" s="349" t="s">
        <v>548</v>
      </c>
      <c r="Q27" s="347" t="s">
        <v>258</v>
      </c>
      <c r="R27" s="347" t="s">
        <v>324</v>
      </c>
      <c r="S27" s="243" t="s">
        <v>303</v>
      </c>
      <c r="T27" s="206" t="s">
        <v>221</v>
      </c>
      <c r="U27" s="181">
        <f>Flujos!N7</f>
        <v>990000000</v>
      </c>
      <c r="V27" s="210">
        <v>2</v>
      </c>
    </row>
    <row r="28" spans="1:22" ht="75" x14ac:dyDescent="0.25">
      <c r="A28" s="321"/>
      <c r="B28" s="310"/>
      <c r="C28" s="310"/>
      <c r="D28" s="310"/>
      <c r="E28" s="310"/>
      <c r="F28" s="310"/>
      <c r="G28" s="310"/>
      <c r="J28" s="370"/>
      <c r="K28" s="348"/>
      <c r="L28" s="348"/>
      <c r="M28" s="348"/>
      <c r="N28" s="348"/>
      <c r="O28" s="348"/>
      <c r="P28" s="349"/>
      <c r="Q28" s="347"/>
      <c r="R28" s="347"/>
      <c r="S28" s="243" t="s">
        <v>587</v>
      </c>
      <c r="T28" s="206" t="s">
        <v>221</v>
      </c>
      <c r="U28" s="181">
        <f>Flujos!N8</f>
        <v>300000000</v>
      </c>
      <c r="V28" s="210">
        <v>2</v>
      </c>
    </row>
    <row r="29" spans="1:22" ht="15" customHeight="1" x14ac:dyDescent="0.25">
      <c r="A29" s="321"/>
      <c r="B29" s="310"/>
      <c r="C29" s="310"/>
      <c r="D29" s="310"/>
      <c r="E29" s="310"/>
      <c r="F29" s="310"/>
      <c r="G29" s="310"/>
      <c r="J29" s="370"/>
      <c r="K29" s="348"/>
      <c r="L29" s="348"/>
      <c r="M29" s="348"/>
      <c r="N29" s="348"/>
      <c r="O29" s="348"/>
      <c r="P29" s="349"/>
      <c r="Q29" s="347"/>
      <c r="R29" s="347" t="s">
        <v>450</v>
      </c>
      <c r="S29" s="347" t="s">
        <v>588</v>
      </c>
      <c r="T29" s="351" t="s">
        <v>222</v>
      </c>
      <c r="U29" s="353">
        <f>Flujos!N9</f>
        <v>460000000</v>
      </c>
      <c r="V29" s="346">
        <v>2</v>
      </c>
    </row>
    <row r="30" spans="1:22" ht="63" customHeight="1" x14ac:dyDescent="0.25">
      <c r="A30" s="321"/>
      <c r="B30" s="310" t="s">
        <v>589</v>
      </c>
      <c r="C30" s="310" t="s">
        <v>565</v>
      </c>
      <c r="D30" s="310" t="s">
        <v>469</v>
      </c>
      <c r="E30" s="310" t="s">
        <v>566</v>
      </c>
      <c r="F30" s="221" t="s">
        <v>281</v>
      </c>
      <c r="G30" s="221" t="s">
        <v>481</v>
      </c>
      <c r="J30" s="370"/>
      <c r="K30" s="348"/>
      <c r="L30" s="348"/>
      <c r="M30" s="348"/>
      <c r="N30" s="348"/>
      <c r="O30" s="348"/>
      <c r="P30" s="349"/>
      <c r="Q30" s="347"/>
      <c r="R30" s="347"/>
      <c r="S30" s="347"/>
      <c r="T30" s="351"/>
      <c r="U30" s="353"/>
      <c r="V30" s="346"/>
    </row>
    <row r="31" spans="1:22" ht="204" x14ac:dyDescent="0.25">
      <c r="A31" s="321"/>
      <c r="B31" s="310"/>
      <c r="C31" s="310"/>
      <c r="D31" s="310"/>
      <c r="E31" s="310"/>
      <c r="F31" s="221" t="s">
        <v>283</v>
      </c>
      <c r="G31" s="221" t="s">
        <v>509</v>
      </c>
      <c r="J31" s="370"/>
      <c r="K31" s="348"/>
      <c r="L31" s="348"/>
      <c r="M31" s="348"/>
      <c r="N31" s="348"/>
      <c r="O31" s="348"/>
      <c r="P31" s="349"/>
      <c r="Q31" s="347"/>
      <c r="R31" s="347"/>
      <c r="S31" s="347"/>
      <c r="T31" s="351"/>
      <c r="U31" s="353"/>
      <c r="V31" s="346"/>
    </row>
    <row r="32" spans="1:22" ht="43.5" customHeight="1" x14ac:dyDescent="0.25">
      <c r="A32" s="322"/>
      <c r="B32" s="310"/>
      <c r="C32" s="310"/>
      <c r="D32" s="310"/>
      <c r="E32" s="310"/>
      <c r="F32" s="221" t="s">
        <v>470</v>
      </c>
      <c r="G32" s="221" t="s">
        <v>279</v>
      </c>
      <c r="J32" s="371" t="s">
        <v>254</v>
      </c>
      <c r="K32" s="348" t="s">
        <v>528</v>
      </c>
      <c r="L32" s="348" t="s">
        <v>529</v>
      </c>
      <c r="M32" s="348" t="s">
        <v>529</v>
      </c>
      <c r="N32" s="348" t="s">
        <v>530</v>
      </c>
      <c r="O32" s="348" t="s">
        <v>531</v>
      </c>
      <c r="P32" s="359" t="s">
        <v>549</v>
      </c>
      <c r="Q32" s="347" t="s">
        <v>253</v>
      </c>
      <c r="R32" s="347" t="s">
        <v>325</v>
      </c>
      <c r="S32" s="354" t="s">
        <v>309</v>
      </c>
      <c r="T32" s="351" t="s">
        <v>221</v>
      </c>
      <c r="U32" s="353">
        <f>Flujos!N10</f>
        <v>1000000000</v>
      </c>
      <c r="V32" s="346">
        <v>8</v>
      </c>
    </row>
    <row r="33" spans="1:22" ht="50.25" customHeight="1" x14ac:dyDescent="0.25">
      <c r="A33" s="235"/>
      <c r="B33" s="237"/>
      <c r="C33" s="237"/>
      <c r="D33" s="237"/>
      <c r="E33" s="236"/>
      <c r="F33" s="237"/>
      <c r="G33" s="237"/>
      <c r="J33" s="371"/>
      <c r="K33" s="348"/>
      <c r="L33" s="348"/>
      <c r="M33" s="348"/>
      <c r="N33" s="348"/>
      <c r="O33" s="348"/>
      <c r="P33" s="359"/>
      <c r="Q33" s="347"/>
      <c r="R33" s="347"/>
      <c r="S33" s="354"/>
      <c r="T33" s="351"/>
      <c r="U33" s="353"/>
      <c r="V33" s="346"/>
    </row>
    <row r="34" spans="1:22" ht="63.75" customHeight="1" x14ac:dyDescent="0.25">
      <c r="A34" s="320" t="s">
        <v>590</v>
      </c>
      <c r="B34" s="215" t="s">
        <v>287</v>
      </c>
      <c r="C34" s="317" t="s">
        <v>215</v>
      </c>
      <c r="D34" s="317" t="s">
        <v>286</v>
      </c>
      <c r="E34" s="317" t="s">
        <v>213</v>
      </c>
      <c r="F34" s="317" t="s">
        <v>212</v>
      </c>
      <c r="G34" s="317" t="s">
        <v>211</v>
      </c>
      <c r="J34" s="371"/>
      <c r="K34" s="348"/>
      <c r="L34" s="348"/>
      <c r="M34" s="348"/>
      <c r="N34" s="348"/>
      <c r="O34" s="348"/>
      <c r="P34" s="359"/>
      <c r="Q34" s="347"/>
      <c r="R34" s="347"/>
      <c r="S34" s="241" t="s">
        <v>310</v>
      </c>
      <c r="T34" s="206" t="s">
        <v>221</v>
      </c>
      <c r="U34" s="209">
        <f>Flujos!N11</f>
        <v>2780000000</v>
      </c>
      <c r="V34" s="210">
        <v>4</v>
      </c>
    </row>
    <row r="35" spans="1:22" ht="61.5" customHeight="1" x14ac:dyDescent="0.25">
      <c r="A35" s="321"/>
      <c r="B35" s="215" t="s">
        <v>285</v>
      </c>
      <c r="C35" s="317"/>
      <c r="D35" s="317"/>
      <c r="E35" s="317"/>
      <c r="F35" s="317"/>
      <c r="G35" s="317"/>
      <c r="J35" s="371"/>
      <c r="K35" s="348"/>
      <c r="L35" s="348"/>
      <c r="M35" s="348"/>
      <c r="N35" s="348"/>
      <c r="O35" s="348"/>
      <c r="P35" s="359"/>
      <c r="Q35" s="347"/>
      <c r="R35" s="347"/>
      <c r="S35" s="241" t="s">
        <v>591</v>
      </c>
      <c r="T35" s="206" t="s">
        <v>222</v>
      </c>
      <c r="U35" s="209">
        <f>Flujos!N12</f>
        <v>276221000</v>
      </c>
      <c r="V35" s="210">
        <v>5</v>
      </c>
    </row>
    <row r="36" spans="1:22" ht="60.75" customHeight="1" x14ac:dyDescent="0.25">
      <c r="A36" s="321"/>
      <c r="B36" s="310" t="s">
        <v>502</v>
      </c>
      <c r="C36" s="318" t="s">
        <v>477</v>
      </c>
      <c r="D36" s="318" t="s">
        <v>567</v>
      </c>
      <c r="E36" s="318" t="s">
        <v>568</v>
      </c>
      <c r="F36" s="310" t="s">
        <v>592</v>
      </c>
      <c r="G36" s="310" t="s">
        <v>513</v>
      </c>
      <c r="J36" s="371"/>
      <c r="K36" s="348"/>
      <c r="L36" s="348"/>
      <c r="M36" s="348"/>
      <c r="N36" s="348"/>
      <c r="O36" s="348"/>
      <c r="P36" s="359"/>
      <c r="Q36" s="347"/>
      <c r="R36" s="347"/>
      <c r="S36" s="241" t="s">
        <v>311</v>
      </c>
      <c r="T36" s="206" t="s">
        <v>222</v>
      </c>
      <c r="U36" s="209">
        <f>Flujos!N13</f>
        <v>851851000</v>
      </c>
      <c r="V36" s="210">
        <v>1</v>
      </c>
    </row>
    <row r="37" spans="1:22" ht="74.25" customHeight="1" x14ac:dyDescent="0.25">
      <c r="A37" s="321"/>
      <c r="B37" s="310"/>
      <c r="C37" s="318"/>
      <c r="D37" s="318"/>
      <c r="E37" s="318"/>
      <c r="F37" s="310"/>
      <c r="G37" s="310"/>
      <c r="J37" s="371" t="s">
        <v>209</v>
      </c>
      <c r="K37" s="348" t="s">
        <v>250</v>
      </c>
      <c r="L37" s="348" t="s">
        <v>532</v>
      </c>
      <c r="M37" s="348" t="s">
        <v>249</v>
      </c>
      <c r="N37" s="348" t="s">
        <v>248</v>
      </c>
      <c r="O37" s="348" t="s">
        <v>247</v>
      </c>
      <c r="P37" s="358" t="s">
        <v>550</v>
      </c>
      <c r="Q37" s="347" t="s">
        <v>246</v>
      </c>
      <c r="R37" s="347" t="s">
        <v>326</v>
      </c>
      <c r="S37" s="243" t="s">
        <v>593</v>
      </c>
      <c r="T37" s="206" t="s">
        <v>222</v>
      </c>
      <c r="U37" s="209">
        <f>Flujos!N14</f>
        <v>20000000000</v>
      </c>
      <c r="V37" s="210">
        <v>4</v>
      </c>
    </row>
    <row r="38" spans="1:22" ht="169.5" customHeight="1" x14ac:dyDescent="0.25">
      <c r="A38" s="321"/>
      <c r="B38" s="310"/>
      <c r="C38" s="318"/>
      <c r="D38" s="318"/>
      <c r="E38" s="318"/>
      <c r="F38" s="310"/>
      <c r="G38" s="310"/>
      <c r="J38" s="371"/>
      <c r="K38" s="348"/>
      <c r="L38" s="348"/>
      <c r="M38" s="348"/>
      <c r="N38" s="348"/>
      <c r="O38" s="348"/>
      <c r="P38" s="358"/>
      <c r="Q38" s="347"/>
      <c r="R38" s="347"/>
      <c r="S38" s="243" t="s">
        <v>594</v>
      </c>
      <c r="T38" s="206" t="s">
        <v>222</v>
      </c>
      <c r="U38" s="209">
        <f>Flujos!N15</f>
        <v>300000000</v>
      </c>
      <c r="V38" s="210">
        <v>1</v>
      </c>
    </row>
    <row r="39" spans="1:22" ht="46.5" customHeight="1" x14ac:dyDescent="0.25">
      <c r="A39" s="321"/>
      <c r="B39" s="310" t="s">
        <v>503</v>
      </c>
      <c r="C39" s="335" t="s">
        <v>504</v>
      </c>
      <c r="D39" s="335" t="s">
        <v>569</v>
      </c>
      <c r="E39" s="335" t="s">
        <v>570</v>
      </c>
      <c r="F39" s="319" t="s">
        <v>478</v>
      </c>
      <c r="G39" s="310" t="s">
        <v>240</v>
      </c>
      <c r="J39" s="371"/>
      <c r="K39" s="348"/>
      <c r="L39" s="348"/>
      <c r="M39" s="348"/>
      <c r="N39" s="348"/>
      <c r="O39" s="348"/>
      <c r="P39" s="358"/>
      <c r="Q39" s="347"/>
      <c r="R39" s="347"/>
      <c r="S39" s="242" t="s">
        <v>312</v>
      </c>
      <c r="T39" s="206" t="s">
        <v>222</v>
      </c>
      <c r="U39" s="209">
        <f>Flujos!N16</f>
        <v>250000000</v>
      </c>
      <c r="V39" s="210">
        <v>2</v>
      </c>
    </row>
    <row r="40" spans="1:22" ht="36" customHeight="1" x14ac:dyDescent="0.25">
      <c r="A40" s="321"/>
      <c r="B40" s="310"/>
      <c r="C40" s="336"/>
      <c r="D40" s="336"/>
      <c r="E40" s="336"/>
      <c r="F40" s="319"/>
      <c r="G40" s="310"/>
      <c r="J40" s="371"/>
      <c r="K40" s="348"/>
      <c r="L40" s="348"/>
      <c r="M40" s="348"/>
      <c r="N40" s="348"/>
      <c r="O40" s="348"/>
      <c r="P40" s="358"/>
      <c r="Q40" s="347"/>
      <c r="R40" s="347"/>
      <c r="S40" s="350" t="s">
        <v>313</v>
      </c>
      <c r="T40" s="351" t="s">
        <v>221</v>
      </c>
      <c r="U40" s="353">
        <f>Flujos!N17</f>
        <v>200000000</v>
      </c>
      <c r="V40" s="346">
        <v>2</v>
      </c>
    </row>
    <row r="41" spans="1:22" ht="43.5" customHeight="1" x14ac:dyDescent="0.25">
      <c r="A41" s="321"/>
      <c r="B41" s="310"/>
      <c r="C41" s="336"/>
      <c r="D41" s="336"/>
      <c r="E41" s="336"/>
      <c r="F41" s="244" t="s">
        <v>472</v>
      </c>
      <c r="G41" s="239" t="s">
        <v>479</v>
      </c>
      <c r="J41" s="371"/>
      <c r="K41" s="348"/>
      <c r="L41" s="348"/>
      <c r="M41" s="348"/>
      <c r="N41" s="348"/>
      <c r="O41" s="348"/>
      <c r="P41" s="358"/>
      <c r="Q41" s="347"/>
      <c r="R41" s="347"/>
      <c r="S41" s="350"/>
      <c r="T41" s="351"/>
      <c r="U41" s="353"/>
      <c r="V41" s="346"/>
    </row>
    <row r="42" spans="1:22" ht="85.5" customHeight="1" x14ac:dyDescent="0.25">
      <c r="A42" s="321"/>
      <c r="B42" s="310"/>
      <c r="C42" s="337"/>
      <c r="D42" s="337"/>
      <c r="E42" s="337"/>
      <c r="F42" s="319" t="s">
        <v>480</v>
      </c>
      <c r="G42" s="310" t="s">
        <v>481</v>
      </c>
      <c r="J42" s="370" t="s">
        <v>245</v>
      </c>
      <c r="K42" s="348" t="s">
        <v>533</v>
      </c>
      <c r="L42" s="348" t="s">
        <v>534</v>
      </c>
      <c r="M42" s="348" t="s">
        <v>244</v>
      </c>
      <c r="N42" s="348" t="s">
        <v>243</v>
      </c>
      <c r="O42" s="348" t="s">
        <v>242</v>
      </c>
      <c r="P42" s="359" t="s">
        <v>551</v>
      </c>
      <c r="Q42" s="347" t="s">
        <v>241</v>
      </c>
      <c r="R42" s="347" t="s">
        <v>327</v>
      </c>
      <c r="S42" s="241" t="s">
        <v>314</v>
      </c>
      <c r="T42" s="206" t="s">
        <v>222</v>
      </c>
      <c r="U42" s="209">
        <f>Flujos!N18</f>
        <v>300000000</v>
      </c>
      <c r="V42" s="210">
        <v>1</v>
      </c>
    </row>
    <row r="43" spans="1:22" ht="110.25" customHeight="1" x14ac:dyDescent="0.25">
      <c r="A43" s="321"/>
      <c r="B43" s="310" t="s">
        <v>505</v>
      </c>
      <c r="C43" s="310" t="s">
        <v>506</v>
      </c>
      <c r="D43" s="310" t="s">
        <v>571</v>
      </c>
      <c r="E43" s="310" t="s">
        <v>572</v>
      </c>
      <c r="F43" s="319"/>
      <c r="G43" s="310"/>
      <c r="J43" s="370"/>
      <c r="K43" s="348"/>
      <c r="L43" s="348"/>
      <c r="M43" s="348"/>
      <c r="N43" s="348"/>
      <c r="O43" s="348"/>
      <c r="P43" s="359"/>
      <c r="Q43" s="347"/>
      <c r="R43" s="347"/>
      <c r="S43" s="241" t="s">
        <v>315</v>
      </c>
      <c r="T43" s="206" t="s">
        <v>222</v>
      </c>
      <c r="U43" s="209">
        <f>Flujos!N19</f>
        <v>4540910000</v>
      </c>
      <c r="V43" s="210">
        <v>10</v>
      </c>
    </row>
    <row r="44" spans="1:22" ht="51.75" customHeight="1" x14ac:dyDescent="0.25">
      <c r="A44" s="321"/>
      <c r="B44" s="310"/>
      <c r="C44" s="310"/>
      <c r="D44" s="310"/>
      <c r="E44" s="310"/>
      <c r="F44" s="319"/>
      <c r="G44" s="310"/>
      <c r="J44" s="370"/>
      <c r="K44" s="348"/>
      <c r="L44" s="348"/>
      <c r="M44" s="348"/>
      <c r="N44" s="348"/>
      <c r="O44" s="348"/>
      <c r="P44" s="359"/>
      <c r="Q44" s="347"/>
      <c r="R44" s="347"/>
      <c r="S44" s="241" t="s">
        <v>316</v>
      </c>
      <c r="T44" s="206" t="s">
        <v>222</v>
      </c>
      <c r="U44" s="209">
        <f>Flujos!N20</f>
        <v>800000000</v>
      </c>
      <c r="V44" s="210">
        <v>2</v>
      </c>
    </row>
    <row r="45" spans="1:22" ht="180.75" customHeight="1" x14ac:dyDescent="0.25">
      <c r="A45" s="321"/>
      <c r="B45" s="221" t="s">
        <v>483</v>
      </c>
      <c r="C45" s="214" t="s">
        <v>484</v>
      </c>
      <c r="D45" s="214" t="s">
        <v>485</v>
      </c>
      <c r="E45" s="214" t="s">
        <v>486</v>
      </c>
      <c r="F45" s="315" t="s">
        <v>482</v>
      </c>
      <c r="G45" s="315" t="s">
        <v>239</v>
      </c>
      <c r="J45" s="370"/>
      <c r="K45" s="348"/>
      <c r="L45" s="348"/>
      <c r="M45" s="348"/>
      <c r="N45" s="348"/>
      <c r="O45" s="348"/>
      <c r="P45" s="359"/>
      <c r="Q45" s="347"/>
      <c r="R45" s="347" t="s">
        <v>328</v>
      </c>
      <c r="S45" s="182" t="s">
        <v>317</v>
      </c>
      <c r="T45" s="206" t="s">
        <v>222</v>
      </c>
      <c r="U45" s="209">
        <f>Flujos!N21</f>
        <v>3988600000</v>
      </c>
      <c r="V45" s="210">
        <v>10</v>
      </c>
    </row>
    <row r="46" spans="1:22" ht="229.5" customHeight="1" x14ac:dyDescent="0.25">
      <c r="A46" s="321"/>
      <c r="B46" s="221" t="s">
        <v>487</v>
      </c>
      <c r="C46" s="214" t="s">
        <v>488</v>
      </c>
      <c r="D46" s="214" t="s">
        <v>489</v>
      </c>
      <c r="E46" s="214" t="s">
        <v>490</v>
      </c>
      <c r="F46" s="315"/>
      <c r="G46" s="315"/>
      <c r="J46" s="370"/>
      <c r="K46" s="348"/>
      <c r="L46" s="348"/>
      <c r="M46" s="348"/>
      <c r="N46" s="348"/>
      <c r="O46" s="348"/>
      <c r="P46" s="359"/>
      <c r="Q46" s="347"/>
      <c r="R46" s="347"/>
      <c r="S46" s="241" t="s">
        <v>318</v>
      </c>
      <c r="T46" s="206" t="s">
        <v>222</v>
      </c>
      <c r="U46" s="209">
        <f>Flujos!N22</f>
        <v>750000000</v>
      </c>
      <c r="V46" s="210">
        <v>5</v>
      </c>
    </row>
    <row r="47" spans="1:22" ht="167.25" customHeight="1" x14ac:dyDescent="0.25">
      <c r="A47" s="321"/>
      <c r="B47" s="221" t="s">
        <v>491</v>
      </c>
      <c r="C47" s="214" t="s">
        <v>492</v>
      </c>
      <c r="D47" s="214" t="s">
        <v>493</v>
      </c>
      <c r="E47" s="214" t="s">
        <v>494</v>
      </c>
      <c r="F47" s="315"/>
      <c r="G47" s="315"/>
      <c r="J47" s="370"/>
      <c r="K47" s="348"/>
      <c r="L47" s="348"/>
      <c r="M47" s="348"/>
      <c r="N47" s="348"/>
      <c r="O47" s="348"/>
      <c r="P47" s="359"/>
      <c r="Q47" s="347"/>
      <c r="R47" s="347"/>
      <c r="S47" s="182" t="s">
        <v>319</v>
      </c>
      <c r="T47" s="206" t="s">
        <v>222</v>
      </c>
      <c r="U47" s="209">
        <f>Flujos!N23</f>
        <v>400000000</v>
      </c>
      <c r="V47" s="210">
        <v>2</v>
      </c>
    </row>
    <row r="48" spans="1:22" ht="126" customHeight="1" x14ac:dyDescent="0.25">
      <c r="A48" s="321"/>
      <c r="B48" s="221" t="s">
        <v>495</v>
      </c>
      <c r="C48" s="214" t="s">
        <v>496</v>
      </c>
      <c r="D48" s="214" t="s">
        <v>497</v>
      </c>
      <c r="E48" s="214" t="s">
        <v>498</v>
      </c>
      <c r="F48" s="315"/>
      <c r="G48" s="315"/>
      <c r="J48" s="370"/>
      <c r="K48" s="348"/>
      <c r="L48" s="348"/>
      <c r="M48" s="348"/>
      <c r="N48" s="348"/>
      <c r="O48" s="348"/>
      <c r="P48" s="359"/>
      <c r="Q48" s="347"/>
      <c r="R48" s="347"/>
      <c r="S48" s="182" t="s">
        <v>320</v>
      </c>
      <c r="T48" s="206" t="s">
        <v>222</v>
      </c>
      <c r="U48" s="209">
        <f>Flujos!N24</f>
        <v>400000000</v>
      </c>
      <c r="V48" s="210">
        <v>2</v>
      </c>
    </row>
    <row r="49" spans="1:22" ht="116.25" customHeight="1" x14ac:dyDescent="0.25">
      <c r="A49" s="322"/>
      <c r="B49" s="221" t="s">
        <v>595</v>
      </c>
      <c r="C49" s="214" t="s">
        <v>499</v>
      </c>
      <c r="D49" s="214" t="s">
        <v>500</v>
      </c>
      <c r="E49" s="214" t="s">
        <v>501</v>
      </c>
      <c r="F49" s="316"/>
      <c r="G49" s="316"/>
      <c r="J49" s="370"/>
      <c r="K49" s="348"/>
      <c r="L49" s="348"/>
      <c r="M49" s="348"/>
      <c r="N49" s="348"/>
      <c r="O49" s="348"/>
      <c r="P49" s="359"/>
      <c r="Q49" s="347"/>
      <c r="R49" s="347"/>
      <c r="S49" s="182" t="s">
        <v>321</v>
      </c>
      <c r="T49" s="206" t="s">
        <v>221</v>
      </c>
      <c r="U49" s="209">
        <f>Flujos!N25</f>
        <v>5600000000</v>
      </c>
      <c r="V49" s="210">
        <v>10</v>
      </c>
    </row>
    <row r="50" spans="1:22" ht="180" customHeight="1" thickBot="1" x14ac:dyDescent="0.3">
      <c r="A50" s="212"/>
      <c r="B50" s="115"/>
      <c r="J50" s="370" t="s">
        <v>514</v>
      </c>
      <c r="K50" s="348" t="s">
        <v>535</v>
      </c>
      <c r="L50" s="365">
        <v>0.84850000000000003</v>
      </c>
      <c r="M50" s="348" t="s">
        <v>536</v>
      </c>
      <c r="N50" s="348" t="s">
        <v>537</v>
      </c>
      <c r="O50" s="348" t="s">
        <v>538</v>
      </c>
      <c r="P50" s="358" t="s">
        <v>552</v>
      </c>
      <c r="Q50" s="347" t="s">
        <v>515</v>
      </c>
      <c r="R50" s="347" t="s">
        <v>596</v>
      </c>
      <c r="S50" s="360" t="s">
        <v>597</v>
      </c>
      <c r="T50" s="351" t="s">
        <v>222</v>
      </c>
      <c r="U50" s="353">
        <f>Flujos!N26</f>
        <v>2898750000</v>
      </c>
      <c r="V50" s="361">
        <v>2</v>
      </c>
    </row>
    <row r="51" spans="1:22" ht="216" customHeight="1" thickBot="1" x14ac:dyDescent="0.3">
      <c r="A51" s="308" t="s">
        <v>234</v>
      </c>
      <c r="B51" s="217" t="s">
        <v>216</v>
      </c>
      <c r="C51" s="218" t="s">
        <v>215</v>
      </c>
      <c r="D51" s="218" t="s">
        <v>214</v>
      </c>
      <c r="E51" s="218" t="s">
        <v>213</v>
      </c>
      <c r="F51" s="219" t="s">
        <v>212</v>
      </c>
      <c r="G51" s="218" t="s">
        <v>471</v>
      </c>
      <c r="J51" s="370"/>
      <c r="K51" s="348"/>
      <c r="L51" s="365"/>
      <c r="M51" s="348"/>
      <c r="N51" s="348"/>
      <c r="O51" s="348"/>
      <c r="P51" s="358"/>
      <c r="Q51" s="347"/>
      <c r="R51" s="347"/>
      <c r="S51" s="360"/>
      <c r="T51" s="351"/>
      <c r="U51" s="353"/>
      <c r="V51" s="361"/>
    </row>
    <row r="52" spans="1:22" ht="108" customHeight="1" x14ac:dyDescent="0.25">
      <c r="A52" s="309"/>
      <c r="B52" s="355" t="s">
        <v>228</v>
      </c>
      <c r="C52" s="338" t="s">
        <v>473</v>
      </c>
      <c r="D52" s="338" t="s">
        <v>573</v>
      </c>
      <c r="E52" s="338" t="s">
        <v>574</v>
      </c>
      <c r="F52" s="323" t="s">
        <v>474</v>
      </c>
      <c r="G52" s="326" t="s">
        <v>219</v>
      </c>
      <c r="J52" s="370"/>
      <c r="K52" s="348" t="s">
        <v>539</v>
      </c>
      <c r="L52" s="365">
        <v>4.5500000000000002E-3</v>
      </c>
      <c r="M52" s="364" t="s">
        <v>238</v>
      </c>
      <c r="N52" s="348" t="s">
        <v>237</v>
      </c>
      <c r="O52" s="348" t="s">
        <v>236</v>
      </c>
      <c r="P52" s="358"/>
      <c r="Q52" s="347"/>
      <c r="R52" s="347"/>
      <c r="S52" s="360"/>
      <c r="T52" s="351"/>
      <c r="U52" s="353"/>
      <c r="V52" s="361"/>
    </row>
    <row r="53" spans="1:22" ht="192" customHeight="1" x14ac:dyDescent="0.25">
      <c r="A53" s="309"/>
      <c r="B53" s="356"/>
      <c r="C53" s="339"/>
      <c r="D53" s="339"/>
      <c r="E53" s="339"/>
      <c r="F53" s="324"/>
      <c r="G53" s="327"/>
      <c r="J53" s="370"/>
      <c r="K53" s="348"/>
      <c r="L53" s="365"/>
      <c r="M53" s="364"/>
      <c r="N53" s="348"/>
      <c r="O53" s="348"/>
      <c r="P53" s="358"/>
      <c r="Q53" s="347"/>
      <c r="R53" s="347"/>
      <c r="S53" s="243" t="s">
        <v>322</v>
      </c>
      <c r="T53" s="206" t="s">
        <v>222</v>
      </c>
      <c r="U53" s="181">
        <f>Flujos!N27</f>
        <v>283750000</v>
      </c>
      <c r="V53" s="207">
        <v>1</v>
      </c>
    </row>
    <row r="54" spans="1:22" ht="45" x14ac:dyDescent="0.25">
      <c r="A54" s="309"/>
      <c r="B54" s="356"/>
      <c r="C54" s="339"/>
      <c r="D54" s="339"/>
      <c r="E54" s="339"/>
      <c r="F54" s="324"/>
      <c r="G54" s="327"/>
      <c r="J54" s="370"/>
      <c r="K54" s="348"/>
      <c r="L54" s="365"/>
      <c r="M54" s="364"/>
      <c r="N54" s="348"/>
      <c r="O54" s="348"/>
      <c r="P54" s="358"/>
      <c r="Q54" s="347"/>
      <c r="R54" s="347"/>
      <c r="S54" s="243" t="s">
        <v>598</v>
      </c>
      <c r="T54" s="206" t="s">
        <v>222</v>
      </c>
      <c r="U54" s="181">
        <v>200000000</v>
      </c>
      <c r="V54" s="207">
        <v>1</v>
      </c>
    </row>
    <row r="55" spans="1:22" ht="114" customHeight="1" x14ac:dyDescent="0.25">
      <c r="A55" s="309"/>
      <c r="B55" s="356"/>
      <c r="C55" s="339"/>
      <c r="D55" s="339"/>
      <c r="E55" s="339"/>
      <c r="F55" s="324"/>
      <c r="G55" s="327"/>
      <c r="J55" s="370" t="s">
        <v>233</v>
      </c>
      <c r="K55" s="232" t="s">
        <v>232</v>
      </c>
      <c r="L55" s="232" t="s">
        <v>231</v>
      </c>
      <c r="M55" s="232" t="s">
        <v>231</v>
      </c>
      <c r="N55" s="232" t="s">
        <v>230</v>
      </c>
      <c r="O55" s="232" t="s">
        <v>229</v>
      </c>
      <c r="P55" s="362" t="s">
        <v>553</v>
      </c>
      <c r="Q55" s="362" t="s">
        <v>304</v>
      </c>
      <c r="R55" s="362" t="s">
        <v>599</v>
      </c>
      <c r="S55" s="208" t="s">
        <v>323</v>
      </c>
      <c r="T55" s="202" t="s">
        <v>222</v>
      </c>
      <c r="U55" s="203">
        <f>Flujos!N29</f>
        <v>500000000</v>
      </c>
      <c r="V55" s="204">
        <v>4</v>
      </c>
    </row>
    <row r="56" spans="1:22" ht="93" customHeight="1" x14ac:dyDescent="0.25">
      <c r="A56" s="309"/>
      <c r="B56" s="356"/>
      <c r="C56" s="339"/>
      <c r="D56" s="339"/>
      <c r="E56" s="339"/>
      <c r="F56" s="324"/>
      <c r="G56" s="327"/>
      <c r="J56" s="370"/>
      <c r="K56" s="232" t="s">
        <v>227</v>
      </c>
      <c r="L56" s="232" t="s">
        <v>226</v>
      </c>
      <c r="M56" s="232" t="s">
        <v>225</v>
      </c>
      <c r="N56" s="232" t="s">
        <v>224</v>
      </c>
      <c r="O56" s="232" t="s">
        <v>223</v>
      </c>
      <c r="P56" s="362"/>
      <c r="Q56" s="362"/>
      <c r="R56" s="362"/>
      <c r="S56" s="208" t="s">
        <v>600</v>
      </c>
      <c r="T56" s="202" t="s">
        <v>222</v>
      </c>
      <c r="U56" s="203">
        <f>Flujos!N30</f>
        <v>3200000000</v>
      </c>
      <c r="V56" s="204">
        <v>4</v>
      </c>
    </row>
    <row r="57" spans="1:22" ht="34.5" customHeight="1" x14ac:dyDescent="0.25">
      <c r="A57" s="309"/>
      <c r="B57" s="356"/>
      <c r="C57" s="339"/>
      <c r="D57" s="339"/>
      <c r="E57" s="339"/>
      <c r="F57" s="324"/>
      <c r="G57" s="327"/>
      <c r="J57" s="370"/>
      <c r="K57" s="363" t="s">
        <v>198</v>
      </c>
      <c r="L57" s="363" t="s">
        <v>540</v>
      </c>
      <c r="M57" s="363" t="s">
        <v>540</v>
      </c>
      <c r="N57" s="363" t="s">
        <v>541</v>
      </c>
      <c r="O57" s="363" t="s">
        <v>542</v>
      </c>
      <c r="P57" s="362"/>
      <c r="Q57" s="362"/>
      <c r="R57" s="362" t="s">
        <v>329</v>
      </c>
      <c r="S57" s="208" t="s">
        <v>337</v>
      </c>
      <c r="T57" s="202" t="s">
        <v>222</v>
      </c>
      <c r="U57" s="203">
        <f>Flujos!N31</f>
        <v>1120000000</v>
      </c>
      <c r="V57" s="204">
        <v>2</v>
      </c>
    </row>
    <row r="58" spans="1:22" ht="66" customHeight="1" x14ac:dyDescent="0.25">
      <c r="A58" s="309"/>
      <c r="B58" s="356"/>
      <c r="C58" s="339"/>
      <c r="D58" s="339"/>
      <c r="E58" s="339"/>
      <c r="F58" s="324"/>
      <c r="G58" s="327"/>
      <c r="J58" s="370"/>
      <c r="K58" s="363"/>
      <c r="L58" s="363"/>
      <c r="M58" s="363"/>
      <c r="N58" s="363"/>
      <c r="O58" s="363"/>
      <c r="P58" s="362"/>
      <c r="Q58" s="362"/>
      <c r="R58" s="362"/>
      <c r="S58" s="208" t="s">
        <v>601</v>
      </c>
      <c r="T58" s="202" t="s">
        <v>222</v>
      </c>
      <c r="U58" s="203">
        <f>Flujos!N32</f>
        <v>300000000</v>
      </c>
      <c r="V58" s="204">
        <v>4</v>
      </c>
    </row>
    <row r="59" spans="1:22" ht="84" customHeight="1" thickBot="1" x14ac:dyDescent="0.3">
      <c r="A59" s="309"/>
      <c r="B59" s="357"/>
      <c r="C59" s="340"/>
      <c r="D59" s="340"/>
      <c r="E59" s="340"/>
      <c r="F59" s="325"/>
      <c r="G59" s="328"/>
      <c r="J59" s="370"/>
      <c r="K59" s="232" t="s">
        <v>543</v>
      </c>
      <c r="L59" s="232" t="s">
        <v>544</v>
      </c>
      <c r="M59" s="232" t="s">
        <v>544</v>
      </c>
      <c r="N59" s="232" t="s">
        <v>545</v>
      </c>
      <c r="O59" s="232" t="s">
        <v>546</v>
      </c>
      <c r="P59" s="362"/>
      <c r="Q59" s="362"/>
      <c r="R59" s="362"/>
      <c r="S59" s="205" t="s">
        <v>463</v>
      </c>
      <c r="T59" s="202" t="s">
        <v>221</v>
      </c>
      <c r="U59" s="203">
        <f>Flujos!N33</f>
        <v>375000000</v>
      </c>
      <c r="V59" s="204">
        <v>4</v>
      </c>
    </row>
    <row r="60" spans="1:22" ht="100.5" customHeight="1" thickBot="1" x14ac:dyDescent="0.3">
      <c r="A60" s="309"/>
      <c r="B60" s="238" t="s">
        <v>217</v>
      </c>
      <c r="C60" s="211" t="s">
        <v>575</v>
      </c>
      <c r="D60" s="211" t="s">
        <v>576</v>
      </c>
      <c r="E60" s="211" t="s">
        <v>577</v>
      </c>
      <c r="F60" s="245" t="s">
        <v>268</v>
      </c>
      <c r="G60" s="246" t="s">
        <v>512</v>
      </c>
      <c r="T60" s="233" t="s">
        <v>218</v>
      </c>
      <c r="U60" s="234">
        <f>SUM(U21:U59)</f>
        <v>56025082000</v>
      </c>
    </row>
    <row r="61" spans="1:22" ht="74.25" customHeight="1" thickBot="1" x14ac:dyDescent="0.3">
      <c r="B61" s="115"/>
      <c r="J61" s="222"/>
      <c r="K61" s="223"/>
      <c r="L61" s="223"/>
      <c r="M61" s="223"/>
      <c r="N61" s="223"/>
      <c r="O61" s="223"/>
      <c r="P61" s="223"/>
      <c r="Q61" s="223"/>
      <c r="R61" s="223"/>
      <c r="S61" s="224"/>
      <c r="T61" s="225"/>
      <c r="U61" s="226"/>
      <c r="V61" s="227"/>
    </row>
    <row r="62" spans="1:22" ht="60.75" customHeight="1" thickBot="1" x14ac:dyDescent="0.3">
      <c r="A62" s="308" t="s">
        <v>602</v>
      </c>
      <c r="B62" s="217" t="s">
        <v>216</v>
      </c>
      <c r="C62" s="218" t="s">
        <v>215</v>
      </c>
      <c r="D62" s="218" t="s">
        <v>214</v>
      </c>
      <c r="E62" s="218" t="s">
        <v>213</v>
      </c>
      <c r="F62" s="218" t="s">
        <v>212</v>
      </c>
      <c r="G62" s="218" t="s">
        <v>211</v>
      </c>
      <c r="J62" s="222"/>
      <c r="K62" s="223"/>
      <c r="L62" s="223"/>
      <c r="M62" s="223"/>
      <c r="N62" s="223"/>
      <c r="O62" s="223"/>
      <c r="P62" s="223"/>
      <c r="Q62" s="223"/>
      <c r="R62" s="223"/>
      <c r="S62" s="224"/>
      <c r="T62" s="225"/>
      <c r="U62" s="226"/>
      <c r="V62" s="227"/>
    </row>
    <row r="63" spans="1:22" s="86" customFormat="1" ht="72.75" customHeight="1" x14ac:dyDescent="0.25">
      <c r="A63" s="309"/>
      <c r="B63" s="312" t="s">
        <v>210</v>
      </c>
      <c r="C63" s="329" t="s">
        <v>475</v>
      </c>
      <c r="D63" s="302" t="s">
        <v>578</v>
      </c>
      <c r="E63" s="302" t="s">
        <v>579</v>
      </c>
      <c r="F63" s="305" t="s">
        <v>209</v>
      </c>
      <c r="G63" s="312" t="s">
        <v>208</v>
      </c>
      <c r="J63" s="222"/>
      <c r="K63" s="223"/>
      <c r="L63" s="223"/>
      <c r="M63" s="228"/>
      <c r="N63" s="228"/>
      <c r="O63" s="228"/>
      <c r="P63" s="223"/>
      <c r="Q63" s="223"/>
      <c r="R63" s="223"/>
      <c r="S63" s="229"/>
      <c r="T63" s="225"/>
      <c r="U63" s="226"/>
      <c r="V63" s="227"/>
    </row>
    <row r="64" spans="1:22" ht="15.75" x14ac:dyDescent="0.25">
      <c r="A64" s="309"/>
      <c r="B64" s="313"/>
      <c r="C64" s="330"/>
      <c r="D64" s="303"/>
      <c r="E64" s="303"/>
      <c r="F64" s="306"/>
      <c r="G64" s="313"/>
      <c r="J64" s="107"/>
      <c r="K64" s="107"/>
      <c r="L64" s="107"/>
      <c r="M64" s="107"/>
      <c r="N64" s="107"/>
      <c r="O64" s="107"/>
      <c r="P64" s="107"/>
      <c r="Q64" s="107"/>
      <c r="R64" s="107"/>
      <c r="S64" s="107"/>
      <c r="T64" s="230"/>
      <c r="U64" s="231"/>
      <c r="V64" s="105"/>
    </row>
    <row r="65" spans="1:7" x14ac:dyDescent="0.25">
      <c r="A65" s="309"/>
      <c r="B65" s="313"/>
      <c r="C65" s="330"/>
      <c r="D65" s="303"/>
      <c r="E65" s="303"/>
      <c r="F65" s="306"/>
      <c r="G65" s="313"/>
    </row>
    <row r="66" spans="1:7" ht="24" customHeight="1" x14ac:dyDescent="0.25">
      <c r="A66" s="309"/>
      <c r="B66" s="313"/>
      <c r="C66" s="330"/>
      <c r="D66" s="303"/>
      <c r="E66" s="303"/>
      <c r="F66" s="306"/>
      <c r="G66" s="313"/>
    </row>
    <row r="67" spans="1:7" ht="72" customHeight="1" thickBot="1" x14ac:dyDescent="0.3">
      <c r="A67" s="309"/>
      <c r="B67" s="314"/>
      <c r="C67" s="331"/>
      <c r="D67" s="304"/>
      <c r="E67" s="304"/>
      <c r="F67" s="306"/>
      <c r="G67" s="313"/>
    </row>
    <row r="68" spans="1:7" ht="24" customHeight="1" x14ac:dyDescent="0.25">
      <c r="A68" s="309"/>
      <c r="B68" s="332" t="s">
        <v>476</v>
      </c>
      <c r="C68" s="302" t="s">
        <v>580</v>
      </c>
      <c r="D68" s="302" t="s">
        <v>581</v>
      </c>
      <c r="E68" s="302" t="s">
        <v>582</v>
      </c>
      <c r="F68" s="306"/>
      <c r="G68" s="313"/>
    </row>
    <row r="69" spans="1:7" x14ac:dyDescent="0.25">
      <c r="A69" s="309"/>
      <c r="B69" s="333"/>
      <c r="C69" s="303"/>
      <c r="D69" s="303"/>
      <c r="E69" s="303"/>
      <c r="F69" s="306"/>
      <c r="G69" s="313"/>
    </row>
    <row r="70" spans="1:7" ht="89.25" customHeight="1" thickBot="1" x14ac:dyDescent="0.3">
      <c r="A70" s="309"/>
      <c r="B70" s="334"/>
      <c r="C70" s="304"/>
      <c r="D70" s="304"/>
      <c r="E70" s="304"/>
      <c r="F70" s="307"/>
      <c r="G70" s="314"/>
    </row>
    <row r="71" spans="1:7" ht="48" customHeight="1" x14ac:dyDescent="0.25"/>
    <row r="78" spans="1:7" ht="15" customHeight="1" x14ac:dyDescent="0.25"/>
    <row r="83" ht="15" customHeight="1" x14ac:dyDescent="0.25"/>
    <row r="88" ht="15" customHeight="1" x14ac:dyDescent="0.25"/>
    <row r="93" ht="15" customHeight="1" x14ac:dyDescent="0.25"/>
    <row r="98" ht="15" customHeight="1" x14ac:dyDescent="0.25"/>
    <row r="103" ht="15" customHeight="1" x14ac:dyDescent="0.25"/>
  </sheetData>
  <mergeCells count="187">
    <mergeCell ref="R55:R56"/>
    <mergeCell ref="R57:R59"/>
    <mergeCell ref="K57:K58"/>
    <mergeCell ref="L57:L58"/>
    <mergeCell ref="M52:M54"/>
    <mergeCell ref="N52:N54"/>
    <mergeCell ref="O52:O54"/>
    <mergeCell ref="J55:J59"/>
    <mergeCell ref="P55:P59"/>
    <mergeCell ref="M57:M58"/>
    <mergeCell ref="N57:N58"/>
    <mergeCell ref="O57:O58"/>
    <mergeCell ref="Q55:Q59"/>
    <mergeCell ref="Q50:Q54"/>
    <mergeCell ref="R50:R54"/>
    <mergeCell ref="K50:K51"/>
    <mergeCell ref="L50:L51"/>
    <mergeCell ref="M50:M51"/>
    <mergeCell ref="N50:N51"/>
    <mergeCell ref="O50:O51"/>
    <mergeCell ref="K52:K54"/>
    <mergeCell ref="L52:L54"/>
    <mergeCell ref="S50:S52"/>
    <mergeCell ref="T50:T52"/>
    <mergeCell ref="V40:V41"/>
    <mergeCell ref="R37:R41"/>
    <mergeCell ref="Q37:Q41"/>
    <mergeCell ref="P37:P41"/>
    <mergeCell ref="U40:U41"/>
    <mergeCell ref="P50:P54"/>
    <mergeCell ref="U50:U52"/>
    <mergeCell ref="V50:V52"/>
    <mergeCell ref="Q42:Q49"/>
    <mergeCell ref="R45:R49"/>
    <mergeCell ref="S40:S41"/>
    <mergeCell ref="T40:T41"/>
    <mergeCell ref="K42:K49"/>
    <mergeCell ref="L42:L49"/>
    <mergeCell ref="M42:M49"/>
    <mergeCell ref="N22:N23"/>
    <mergeCell ref="O22:O23"/>
    <mergeCell ref="P21:P26"/>
    <mergeCell ref="R42:R44"/>
    <mergeCell ref="N42:N49"/>
    <mergeCell ref="O42:O49"/>
    <mergeCell ref="P42:P49"/>
    <mergeCell ref="O37:O41"/>
    <mergeCell ref="Q27:Q31"/>
    <mergeCell ref="R27:R28"/>
    <mergeCell ref="K27:K31"/>
    <mergeCell ref="L27:L31"/>
    <mergeCell ref="M27:M31"/>
    <mergeCell ref="M37:M41"/>
    <mergeCell ref="L37:L41"/>
    <mergeCell ref="K37:K41"/>
    <mergeCell ref="N32:N36"/>
    <mergeCell ref="O32:O36"/>
    <mergeCell ref="P32:P36"/>
    <mergeCell ref="N37:N41"/>
    <mergeCell ref="J42:J49"/>
    <mergeCell ref="B52:B59"/>
    <mergeCell ref="C52:C59"/>
    <mergeCell ref="D36:D38"/>
    <mergeCell ref="E36:E38"/>
    <mergeCell ref="B39:B42"/>
    <mergeCell ref="C39:C42"/>
    <mergeCell ref="E39:E42"/>
    <mergeCell ref="B43:B44"/>
    <mergeCell ref="C43:C44"/>
    <mergeCell ref="E43:E44"/>
    <mergeCell ref="D43:D44"/>
    <mergeCell ref="J50:J54"/>
    <mergeCell ref="J32:J36"/>
    <mergeCell ref="J37:J41"/>
    <mergeCell ref="V32:V33"/>
    <mergeCell ref="Q32:Q36"/>
    <mergeCell ref="R32:R36"/>
    <mergeCell ref="S32:S33"/>
    <mergeCell ref="T32:T33"/>
    <mergeCell ref="U32:U33"/>
    <mergeCell ref="K32:K36"/>
    <mergeCell ref="L32:L36"/>
    <mergeCell ref="M32:M36"/>
    <mergeCell ref="V24:V26"/>
    <mergeCell ref="Q21:Q26"/>
    <mergeCell ref="R22:R26"/>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29:U31"/>
    <mergeCell ref="V29:V31"/>
    <mergeCell ref="M22:M23"/>
    <mergeCell ref="J21:J26"/>
    <mergeCell ref="K22:K23"/>
    <mergeCell ref="L22:L23"/>
    <mergeCell ref="A1:E1"/>
    <mergeCell ref="F1:G1"/>
    <mergeCell ref="M1:O1"/>
    <mergeCell ref="C3:C4"/>
    <mergeCell ref="D3:D4"/>
    <mergeCell ref="E3:E4"/>
    <mergeCell ref="F3:F4"/>
    <mergeCell ref="G3:G4"/>
    <mergeCell ref="B5:B8"/>
    <mergeCell ref="C5:C8"/>
    <mergeCell ref="A3:A17"/>
    <mergeCell ref="D5:D8"/>
    <mergeCell ref="E5:E8"/>
    <mergeCell ref="B9:B14"/>
    <mergeCell ref="C9:C14"/>
    <mergeCell ref="F9:F11"/>
    <mergeCell ref="G9:G11"/>
    <mergeCell ref="B15:B17"/>
    <mergeCell ref="C15:C17"/>
    <mergeCell ref="D15:D17"/>
    <mergeCell ref="F15:F16"/>
    <mergeCell ref="G15:G16"/>
    <mergeCell ref="D9:D14"/>
    <mergeCell ref="E9:E14"/>
    <mergeCell ref="E15:E17"/>
    <mergeCell ref="G27:G29"/>
    <mergeCell ref="D30:D32"/>
    <mergeCell ref="F34:F35"/>
    <mergeCell ref="G34:G35"/>
    <mergeCell ref="F36:F38"/>
    <mergeCell ref="G36:G38"/>
    <mergeCell ref="G42:G44"/>
    <mergeCell ref="A19:A32"/>
    <mergeCell ref="D39:D42"/>
    <mergeCell ref="G19:G20"/>
    <mergeCell ref="B21:B26"/>
    <mergeCell ref="G63:G70"/>
    <mergeCell ref="F45:F49"/>
    <mergeCell ref="G45:G49"/>
    <mergeCell ref="C34:C35"/>
    <mergeCell ref="D34:D35"/>
    <mergeCell ref="E34:E35"/>
    <mergeCell ref="D21:D26"/>
    <mergeCell ref="E21:E26"/>
    <mergeCell ref="D27:D29"/>
    <mergeCell ref="E30:E32"/>
    <mergeCell ref="C21:C26"/>
    <mergeCell ref="F21:F24"/>
    <mergeCell ref="G21:G24"/>
    <mergeCell ref="C30:C32"/>
    <mergeCell ref="C36:C38"/>
    <mergeCell ref="F39:F40"/>
    <mergeCell ref="G39:G40"/>
    <mergeCell ref="F42:F44"/>
    <mergeCell ref="F52:F59"/>
    <mergeCell ref="G52:G59"/>
    <mergeCell ref="B63:B67"/>
    <mergeCell ref="C63:C67"/>
    <mergeCell ref="D68:D70"/>
    <mergeCell ref="E68:E70"/>
    <mergeCell ref="F63:F70"/>
    <mergeCell ref="A62:A70"/>
    <mergeCell ref="A51:A60"/>
    <mergeCell ref="B30:B32"/>
    <mergeCell ref="B36:B38"/>
    <mergeCell ref="C19:C20"/>
    <mergeCell ref="D19:D20"/>
    <mergeCell ref="E19:E20"/>
    <mergeCell ref="F19:F20"/>
    <mergeCell ref="A34:A49"/>
    <mergeCell ref="B68:B70"/>
    <mergeCell ref="C68:C70"/>
    <mergeCell ref="B27:B29"/>
    <mergeCell ref="C27:C29"/>
    <mergeCell ref="E27:E29"/>
    <mergeCell ref="F27:F29"/>
    <mergeCell ref="D52:D59"/>
    <mergeCell ref="E52:E59"/>
    <mergeCell ref="D63:D67"/>
    <mergeCell ref="E63:E67"/>
  </mergeCells>
  <pageMargins left="0.70866141732283472" right="0.70866141732283472" top="0.74803149606299213" bottom="0.74803149606299213" header="0.31496062992125984" footer="0.31496062992125984"/>
  <pageSetup scale="5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Frío</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2013-08-07T16:01:43Z</dcterms:modified>
</cp:coreProperties>
</file>