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Tucurinca"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U61" i="6" l="1"/>
  <c r="U59" i="6"/>
  <c r="U58" i="6"/>
  <c r="U57" i="6"/>
  <c r="U56" i="6"/>
  <c r="N28" i="4" l="1"/>
  <c r="U55" i="6" s="1"/>
  <c r="I478" i="1"/>
  <c r="J476" i="1"/>
  <c r="J427" i="1" l="1"/>
  <c r="I429" i="1"/>
  <c r="I427" i="1"/>
  <c r="I397" i="1"/>
  <c r="I395" i="1"/>
  <c r="J382" i="1"/>
  <c r="I382" i="1"/>
  <c r="I380" i="1"/>
  <c r="I81" i="1"/>
  <c r="I79" i="1"/>
  <c r="L7" i="2" l="1"/>
  <c r="L6" i="2"/>
  <c r="E33" i="4"/>
  <c r="F33" i="4"/>
  <c r="G33" i="4"/>
  <c r="H33" i="4"/>
  <c r="I33" i="4"/>
  <c r="J33" i="4"/>
  <c r="K33" i="4"/>
  <c r="L33" i="4"/>
  <c r="M33" i="4"/>
  <c r="D33" i="4"/>
  <c r="N4" i="4"/>
  <c r="U22" i="6" s="1"/>
  <c r="N5" i="4"/>
  <c r="U23" i="6" s="1"/>
  <c r="N6" i="4"/>
  <c r="U24" i="6" s="1"/>
  <c r="N7" i="4"/>
  <c r="U27" i="6" s="1"/>
  <c r="N8" i="4"/>
  <c r="U28" i="6" s="1"/>
  <c r="N9" i="4"/>
  <c r="U29" i="6" s="1"/>
  <c r="N10" i="4"/>
  <c r="U32" i="6" s="1"/>
  <c r="N11" i="4"/>
  <c r="U34" i="6" s="1"/>
  <c r="N12" i="4"/>
  <c r="U35" i="6" s="1"/>
  <c r="N13" i="4"/>
  <c r="U36" i="6" s="1"/>
  <c r="N14" i="4"/>
  <c r="U37" i="6" s="1"/>
  <c r="N15" i="4"/>
  <c r="U39" i="6" s="1"/>
  <c r="N16" i="4"/>
  <c r="U40" i="6" s="1"/>
  <c r="N17" i="4"/>
  <c r="U41" i="6" s="1"/>
  <c r="N18" i="4"/>
  <c r="U43" i="6" s="1"/>
  <c r="N19" i="4"/>
  <c r="U44" i="6" s="1"/>
  <c r="N20" i="4"/>
  <c r="U45" i="6" s="1"/>
  <c r="N21" i="4"/>
  <c r="U46" i="6" s="1"/>
  <c r="N22" i="4"/>
  <c r="U47" i="6" s="1"/>
  <c r="N23" i="4"/>
  <c r="U48" i="6" s="1"/>
  <c r="N24" i="4"/>
  <c r="U49" i="6" s="1"/>
  <c r="N25" i="4"/>
  <c r="U50" i="6" s="1"/>
  <c r="N26" i="4"/>
  <c r="U51" i="6" s="1"/>
  <c r="N27" i="4"/>
  <c r="U54" i="6" s="1"/>
  <c r="N29" i="4"/>
  <c r="N30" i="4"/>
  <c r="N31" i="4"/>
  <c r="N32" i="4"/>
  <c r="N3" i="4"/>
  <c r="I57" i="1"/>
  <c r="J57" i="1"/>
  <c r="L57" i="1" s="1"/>
  <c r="M5" i="2"/>
  <c r="M8" i="2"/>
  <c r="K5" i="2"/>
  <c r="L5" i="2"/>
  <c r="K7" i="2"/>
  <c r="K8" i="2"/>
  <c r="L8" i="2"/>
  <c r="J8" i="2"/>
  <c r="J5" i="2"/>
  <c r="B36" i="2"/>
  <c r="U21" i="6" l="1"/>
  <c r="N33" i="4"/>
  <c r="M34" i="4" s="1"/>
  <c r="N34" i="4"/>
  <c r="I34" i="4"/>
  <c r="E34" i="4"/>
  <c r="L34" i="4"/>
  <c r="C412" i="1"/>
  <c r="I407" i="1" s="1"/>
  <c r="E44" i="2"/>
  <c r="E43" i="2"/>
  <c r="E41" i="2"/>
  <c r="E40" i="2"/>
  <c r="D38" i="2"/>
  <c r="E38" i="2"/>
  <c r="D37" i="2"/>
  <c r="E37" i="2"/>
  <c r="E36" i="2"/>
  <c r="D33" i="2"/>
  <c r="E33" i="2"/>
  <c r="D32" i="2"/>
  <c r="E32" i="2"/>
  <c r="E31" i="2"/>
  <c r="D26" i="2"/>
  <c r="E26" i="2"/>
  <c r="D24" i="2"/>
  <c r="E24" i="2"/>
  <c r="D23" i="2"/>
  <c r="E23" i="2"/>
  <c r="D22" i="2"/>
  <c r="E22" i="2"/>
  <c r="E21" i="2"/>
  <c r="D19" i="2"/>
  <c r="E19" i="2"/>
  <c r="E18" i="2"/>
  <c r="E17" i="2"/>
  <c r="E16" i="2"/>
  <c r="D14" i="2"/>
  <c r="E14" i="2"/>
  <c r="D12" i="2"/>
  <c r="E12" i="2"/>
  <c r="D11" i="2"/>
  <c r="E11" i="2"/>
  <c r="E9" i="2"/>
  <c r="D8" i="2"/>
  <c r="E8" i="2"/>
  <c r="E7" i="2"/>
  <c r="C6" i="2"/>
  <c r="D6" i="2"/>
  <c r="D5" i="2"/>
  <c r="E5" i="2"/>
  <c r="E237" i="1"/>
  <c r="E25" i="2" s="1"/>
  <c r="J456" i="1"/>
  <c r="D459" i="1"/>
  <c r="D42" i="2" s="1"/>
  <c r="E459" i="1"/>
  <c r="E42" i="2" s="1"/>
  <c r="C459" i="1"/>
  <c r="I456" i="1" s="1"/>
  <c r="D421" i="1"/>
  <c r="D39" i="2" s="1"/>
  <c r="E421" i="1"/>
  <c r="E39" i="2" s="1"/>
  <c r="C421" i="1"/>
  <c r="C39" i="2" s="1"/>
  <c r="D172" i="1"/>
  <c r="D20" i="2" s="1"/>
  <c r="E172" i="1"/>
  <c r="E20" i="2" s="1"/>
  <c r="C172" i="1"/>
  <c r="C20" i="2" s="1"/>
  <c r="J122" i="1"/>
  <c r="I122" i="1"/>
  <c r="D120" i="1"/>
  <c r="D15" i="2" s="1"/>
  <c r="E120" i="1"/>
  <c r="E15" i="2" s="1"/>
  <c r="C120" i="1"/>
  <c r="C15" i="2" s="1"/>
  <c r="J104" i="1"/>
  <c r="K99" i="1"/>
  <c r="K104" i="1" s="1"/>
  <c r="D102" i="1"/>
  <c r="D13" i="2" s="1"/>
  <c r="E102" i="1"/>
  <c r="E13" i="2" s="1"/>
  <c r="C102" i="1"/>
  <c r="C13" i="2" s="1"/>
  <c r="J72" i="1"/>
  <c r="K67" i="1"/>
  <c r="K72" i="1" s="1"/>
  <c r="D74" i="1"/>
  <c r="D10" i="2" s="1"/>
  <c r="E74" i="1"/>
  <c r="E10" i="2" s="1"/>
  <c r="C74" i="1"/>
  <c r="C10" i="2" s="1"/>
  <c r="J31" i="1"/>
  <c r="I31" i="1"/>
  <c r="C9" i="1"/>
  <c r="C4" i="2" s="1"/>
  <c r="E30" i="1"/>
  <c r="K26" i="1" s="1"/>
  <c r="M26" i="1" l="1"/>
  <c r="L26" i="1"/>
  <c r="L31" i="1" s="1"/>
  <c r="K31" i="1"/>
  <c r="M31" i="1" s="1"/>
  <c r="K170" i="1"/>
  <c r="L170" i="1" s="1"/>
  <c r="E6" i="2"/>
  <c r="H34" i="4"/>
  <c r="K456" i="1"/>
  <c r="L456" i="1" s="1"/>
  <c r="C42" i="2"/>
  <c r="K418" i="1"/>
  <c r="J34" i="4"/>
  <c r="D34" i="4"/>
  <c r="G34" i="4"/>
  <c r="K34" i="4"/>
  <c r="F34"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70" i="1" l="1"/>
  <c r="K275" i="1" s="1"/>
  <c r="E28" i="2"/>
  <c r="K291" i="1"/>
  <c r="K296" i="1" s="1"/>
  <c r="E30" i="2"/>
  <c r="J355" i="1"/>
  <c r="J360" i="1" s="1"/>
  <c r="D34" i="2"/>
  <c r="K6" i="1"/>
  <c r="E4" i="2"/>
  <c r="M27" i="1"/>
  <c r="M28" i="1"/>
  <c r="M29" i="1"/>
  <c r="M30" i="1"/>
  <c r="F365" i="1"/>
  <c r="F34" i="2" s="1"/>
  <c r="L291" i="1"/>
  <c r="I296" i="1"/>
  <c r="I360" i="1"/>
  <c r="L360" i="1" s="1"/>
  <c r="L355" i="1"/>
  <c r="F265" i="1"/>
  <c r="F27" i="2" s="1"/>
  <c r="K286" i="1"/>
  <c r="K239" i="1"/>
  <c r="F278" i="1"/>
  <c r="F28" i="2" s="1"/>
  <c r="L275" i="1"/>
  <c r="M355" i="1" l="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M15" i="1" s="1"/>
  <c r="K370" i="1"/>
  <c r="E35" i="2"/>
  <c r="E45" i="2" s="1"/>
  <c r="L370" i="1"/>
  <c r="L375" i="1" s="1"/>
  <c r="M373" i="1" s="1"/>
  <c r="K375" i="1"/>
  <c r="L15" i="1"/>
  <c r="L20" i="1" s="1"/>
  <c r="M371" i="1"/>
  <c r="M370" i="1"/>
  <c r="M372" i="1" l="1"/>
  <c r="I20" i="1"/>
  <c r="M20" i="1" s="1"/>
  <c r="M374" i="1"/>
  <c r="M375" i="1"/>
  <c r="M17" i="1"/>
  <c r="M19" i="1"/>
  <c r="M16" i="1"/>
  <c r="M18" i="1"/>
  <c r="L129" i="1" l="1"/>
  <c r="L81" i="1"/>
  <c r="L220" i="1"/>
  <c r="I222" i="1"/>
  <c r="L222" i="1" s="1"/>
  <c r="I208" i="1"/>
  <c r="L195" i="1"/>
  <c r="I184" i="1"/>
  <c r="I197" i="1"/>
  <c r="L197" i="1" s="1"/>
  <c r="M192" i="1" s="1"/>
  <c r="L208" i="1" l="1"/>
  <c r="B44" i="2"/>
  <c r="C32" i="4" s="1"/>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L117" i="1" s="1"/>
  <c r="L122" i="1" s="1"/>
  <c r="F15" i="2"/>
  <c r="F303" i="1"/>
  <c r="F30" i="2" s="1"/>
  <c r="C28" i="2"/>
  <c r="L270" i="1"/>
  <c r="M270" i="1" s="1"/>
  <c r="C30" i="2"/>
  <c r="C34" i="2"/>
  <c r="L281" i="1"/>
  <c r="L286" i="1" s="1"/>
  <c r="L255" i="1"/>
  <c r="L239" i="1"/>
  <c r="F420" i="1"/>
  <c r="F419" i="1"/>
  <c r="M119" i="1" l="1"/>
  <c r="M120" i="1"/>
  <c r="M121" i="1"/>
  <c r="M118" i="1"/>
  <c r="M117" i="1"/>
  <c r="K122" i="1"/>
  <c r="M122" i="1" s="1"/>
  <c r="L4" i="2"/>
  <c r="L9" i="2" s="1"/>
  <c r="F421"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459" i="1" s="1"/>
  <c r="F42" i="2" s="1"/>
  <c r="F29" i="1"/>
  <c r="F28" i="1"/>
  <c r="F27" i="1"/>
  <c r="F8" i="1"/>
  <c r="F9" i="1" s="1"/>
  <c r="F4" i="2" s="1"/>
  <c r="F68" i="1"/>
  <c r="F69" i="1"/>
  <c r="F70" i="1"/>
  <c r="F101" i="1"/>
  <c r="F102" i="1" s="1"/>
  <c r="F13" i="2" s="1"/>
  <c r="F30" i="1" l="1"/>
  <c r="F6" i="2" s="1"/>
  <c r="M419" i="1"/>
  <c r="M421" i="1"/>
  <c r="M423" i="1"/>
  <c r="M420" i="1"/>
  <c r="M422" i="1"/>
  <c r="M418" i="1"/>
  <c r="F74" i="1"/>
  <c r="F10" i="2" s="1"/>
  <c r="G45" i="2" s="1"/>
  <c r="I175" i="1"/>
  <c r="I461" i="1"/>
  <c r="L175" i="1"/>
  <c r="M171" i="1" l="1"/>
  <c r="M175" i="1"/>
  <c r="M172" i="1"/>
  <c r="M173" i="1"/>
  <c r="M174"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L385" i="1" l="1"/>
  <c r="M69" i="1"/>
  <c r="M71" i="1"/>
  <c r="M67" i="1"/>
  <c r="M68" i="1"/>
  <c r="M70" i="1"/>
  <c r="M72" i="1"/>
  <c r="L400" i="1"/>
  <c r="M397" i="1" s="1"/>
  <c r="M457" i="1"/>
  <c r="M458" i="1"/>
  <c r="M459" i="1"/>
  <c r="M460" i="1"/>
  <c r="M461" i="1"/>
  <c r="F390" i="1"/>
  <c r="F36" i="2" s="1"/>
  <c r="M383" i="1"/>
  <c r="F402" i="1"/>
  <c r="F37" i="2" s="1"/>
  <c r="L478" i="1"/>
  <c r="L476" i="1"/>
  <c r="J481" i="1"/>
  <c r="I481" i="1"/>
  <c r="L481" i="1" l="1"/>
  <c r="M398" i="1"/>
  <c r="M399" i="1"/>
  <c r="M396" i="1"/>
  <c r="M400" i="1"/>
  <c r="M395" i="1"/>
  <c r="M385" i="1"/>
  <c r="M382" i="1"/>
  <c r="M380"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5"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M79" i="1"/>
  <c r="I89" i="1"/>
  <c r="F95" i="1"/>
  <c r="F12" i="2" s="1"/>
  <c r="L107" i="1"/>
  <c r="L112" i="1" s="1"/>
  <c r="M107" i="1" s="1"/>
  <c r="M195" i="1"/>
  <c r="M221" i="1"/>
  <c r="M218" i="1"/>
  <c r="M219" i="1"/>
  <c r="M217" i="1"/>
  <c r="M220" i="1"/>
  <c r="M83" i="1"/>
  <c r="M193" i="1"/>
  <c r="M196" i="1"/>
  <c r="M194" i="1"/>
  <c r="M197" i="1"/>
  <c r="L154" i="1"/>
  <c r="L249" i="1"/>
  <c r="M110" i="1"/>
  <c r="M111" i="1"/>
  <c r="M108" i="1"/>
  <c r="M84" i="1"/>
  <c r="M80" i="1"/>
  <c r="I94" i="1"/>
  <c r="M82" i="1" l="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s="1"/>
  <c r="L6" i="1" l="1"/>
  <c r="L11" i="1" s="1"/>
  <c r="M7" i="1" l="1"/>
  <c r="M9" i="1"/>
  <c r="M11" i="1"/>
  <c r="M8" i="1"/>
  <c r="M10" i="1"/>
  <c r="M6" i="1"/>
  <c r="I99" i="1"/>
  <c r="I104" i="1" s="1"/>
  <c r="L99" i="1" l="1"/>
  <c r="L104" i="1" s="1"/>
  <c r="M101" i="1" l="1"/>
  <c r="M103" i="1"/>
  <c r="M99" i="1"/>
  <c r="M100" i="1"/>
  <c r="M102" i="1"/>
  <c r="M104" i="1"/>
  <c r="C38" i="2"/>
  <c r="C45" i="2" s="1"/>
  <c r="F412" i="1"/>
  <c r="F38" i="2" s="1"/>
  <c r="F45" i="2" s="1"/>
  <c r="H45" i="2" s="1"/>
  <c r="I412" i="1" l="1"/>
  <c r="J4" i="2"/>
  <c r="J9" i="2" s="1"/>
  <c r="L407" i="1"/>
  <c r="L412" i="1" l="1"/>
  <c r="M407" i="1" s="1"/>
  <c r="M4" i="2"/>
  <c r="M9" i="2" s="1"/>
  <c r="M411" i="1"/>
  <c r="M408" i="1"/>
  <c r="M409" i="1"/>
  <c r="M410" i="1"/>
  <c r="M412" i="1"/>
  <c r="N4" i="2" l="1"/>
  <c r="A40" i="4" s="1"/>
  <c r="D40" i="4" s="1"/>
  <c r="N7" i="2"/>
  <c r="A43" i="4" s="1"/>
  <c r="M43" i="4" s="1"/>
  <c r="N8" i="2"/>
  <c r="A44" i="4" s="1"/>
  <c r="N5" i="2"/>
  <c r="A41" i="4" s="1"/>
  <c r="N9" i="2"/>
  <c r="N6" i="2"/>
  <c r="A42" i="4" s="1"/>
  <c r="I40" i="4" l="1"/>
  <c r="J40" i="4"/>
  <c r="E40" i="4"/>
  <c r="G40" i="4"/>
  <c r="H40" i="4"/>
  <c r="K40" i="4"/>
  <c r="M40" i="4"/>
  <c r="L40" i="4"/>
  <c r="M42" i="4"/>
  <c r="L42" i="4"/>
  <c r="F40" i="4"/>
  <c r="F42" i="4"/>
  <c r="E42" i="4"/>
  <c r="K42" i="4"/>
  <c r="H42" i="4"/>
  <c r="I42" i="4"/>
  <c r="J42" i="4"/>
  <c r="G42" i="4"/>
  <c r="D42" i="4"/>
  <c r="E43" i="4"/>
  <c r="J43" i="4"/>
  <c r="I43" i="4"/>
  <c r="K43" i="4"/>
  <c r="D43" i="4"/>
  <c r="G43" i="4"/>
  <c r="H43" i="4"/>
  <c r="L43" i="4"/>
  <c r="F43" i="4"/>
  <c r="N42" i="4" l="1"/>
  <c r="M45" i="4"/>
  <c r="N43" i="4"/>
  <c r="N40" i="4"/>
  <c r="D45" i="4"/>
  <c r="G45" i="4"/>
  <c r="H45" i="4"/>
  <c r="L45" i="4"/>
  <c r="F45" i="4"/>
  <c r="J45" i="4"/>
  <c r="I45" i="4"/>
  <c r="K45" i="4"/>
  <c r="E45" i="4"/>
  <c r="N45" i="4" l="1"/>
  <c r="N46" i="4" s="1"/>
  <c r="D46" i="4" l="1"/>
  <c r="K46" i="4"/>
  <c r="L46" i="4"/>
  <c r="M46" i="4"/>
  <c r="H46" i="4"/>
  <c r="J46" i="4"/>
  <c r="G46" i="4"/>
  <c r="F46" i="4"/>
  <c r="I46" i="4"/>
  <c r="E46" i="4"/>
</calcChain>
</file>

<file path=xl/sharedStrings.xml><?xml version="1.0" encoding="utf-8"?>
<sst xmlns="http://schemas.openxmlformats.org/spreadsheetml/2006/main" count="1499" uniqueCount="599">
  <si>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</si>
  <si>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</si>
  <si>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</si>
  <si>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</si>
  <si>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</si>
  <si>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</si>
  <si>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</si>
  <si>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</si>
  <si>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</si>
  <si>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</si>
  <si>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</si>
  <si>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</si>
  <si>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</si>
  <si>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</si>
  <si>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</si>
  <si>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</si>
  <si>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</si>
  <si>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</si>
  <si>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</si>
  <si>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</si>
  <si>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</si>
  <si>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</si>
  <si>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</si>
  <si>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</si>
  <si>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</si>
  <si>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</si>
  <si>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</si>
  <si>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</si>
  <si>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</si>
  <si>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</si>
  <si>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</si>
  <si>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</si>
  <si>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</si>
  <si>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</si>
  <si>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</si>
  <si>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</si>
  <si>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</si>
  <si>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</si>
  <si>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</si>
  <si>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</si>
  <si>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</si>
  <si>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</si>
  <si>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</si>
  <si>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</si>
  <si>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</si>
  <si>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</si>
  <si>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</si>
  <si>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</si>
  <si>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</si>
  <si>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</si>
  <si>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</si>
  <si>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</si>
  <si>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</si>
  <si>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</si>
  <si>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</si>
  <si>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</si>
  <si>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</si>
  <si>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</si>
  <si>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</si>
  <si>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</si>
  <si>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</si>
  <si>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</si>
  <si>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</si>
  <si>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</si>
  <si>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</si>
  <si>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</si>
  <si>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</si>
  <si>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</si>
  <si>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</si>
  <si>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</si>
  <si>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</si>
  <si>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</si>
  <si>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</si>
  <si>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</si>
  <si>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</si>
  <si>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</si>
  <si>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</si>
  <si>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</si>
  <si>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</si>
  <si>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</si>
  <si>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</si>
  <si>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</si>
  <si>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</si>
  <si>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</si>
  <si>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</si>
  <si>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</si>
  <si>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</si>
  <si>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</si>
  <si>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</si>
  <si>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</si>
  <si>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</si>
  <si>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</si>
  <si>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</si>
  <si>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</si>
  <si>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</si>
  <si>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</si>
  <si>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</si>
  <si>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</si>
  <si>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</si>
  <si>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</si>
  <si>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</si>
  <si>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</si>
  <si>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</si>
  <si>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</si>
  <si>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</si>
  <si>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</si>
  <si>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</si>
  <si>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</si>
  <si>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</si>
  <si>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</si>
  <si>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</si>
  <si>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</si>
  <si>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</si>
  <si>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</si>
  <si>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</si>
  <si>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</si>
  <si>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</si>
  <si>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</si>
  <si>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</si>
  <si>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</si>
  <si>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</si>
  <si>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</si>
  <si>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</si>
  <si>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</si>
  <si>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</si>
  <si>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</si>
  <si>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</si>
  <si>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</si>
  <si>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</si>
  <si>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</si>
  <si>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</si>
  <si>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</si>
  <si>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</si>
  <si>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</si>
  <si>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</si>
  <si>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</si>
  <si>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</si>
  <si>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</si>
  <si>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</si>
  <si>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</si>
  <si>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</si>
  <si>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</si>
  <si>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</si>
  <si>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</si>
  <si>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</si>
  <si>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</si>
  <si>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</si>
  <si>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</si>
  <si>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</si>
  <si>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</si>
  <si>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</si>
  <si>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</si>
  <si>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</si>
  <si>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</si>
  <si>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</si>
  <si>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</si>
  <si>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</si>
  <si>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</si>
  <si>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</si>
  <si>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</si>
  <si>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</si>
  <si>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</si>
  <si>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</si>
  <si>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</si>
  <si>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</si>
  <si>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</si>
  <si>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</si>
  <si>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</si>
  <si>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</si>
  <si>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</si>
  <si>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</si>
  <si>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</si>
  <si>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</si>
  <si>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</si>
  <si>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</si>
  <si>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</si>
  <si>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</si>
  <si>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</si>
  <si>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</si>
  <si>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</si>
  <si>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</si>
  <si>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</si>
  <si>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</si>
  <si>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</si>
  <si>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</si>
  <si>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</si>
  <si>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</si>
  <si>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</si>
  <si>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</si>
  <si>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</si>
  <si>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</si>
  <si>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</si>
  <si>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</si>
  <si>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</si>
  <si>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</si>
  <si>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</si>
  <si>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</si>
  <si>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</si>
  <si>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</si>
  <si>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</si>
  <si>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</si>
  <si>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</si>
  <si>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</si>
  <si>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</si>
  <si>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</si>
  <si>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</si>
  <si>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</si>
  <si>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</si>
  <si>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</si>
  <si>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</si>
  <si>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</si>
  <si>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</si>
  <si>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</si>
  <si>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</si>
  <si>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</si>
  <si>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</si>
  <si>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Componente Economico</t>
  </si>
  <si>
    <t>Planificación y Control Territorial </t>
  </si>
  <si>
    <t>Uso Inadecuado del Suelo</t>
  </si>
  <si>
    <t>Total Costos de Inversión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</si>
  <si>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</si>
  <si>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Gobernanza Ambiental</t>
  </si>
  <si>
    <t xml:space="preserve">La presencia de ONG, asociaciones e instituciones que brindan capacitaciones y apoyo al desarrollo de la comunidad. </t>
  </si>
  <si>
    <t>Capital humano  organizado (JAC, Asociaciones)</t>
  </si>
  <si>
    <t>Permanente</t>
  </si>
  <si>
    <t>Transitorio</t>
  </si>
  <si>
    <t>Invasión de Rondas</t>
  </si>
  <si>
    <t>Desarticulación Institucional Ambiental</t>
  </si>
  <si>
    <t>Gestión ambiental</t>
  </si>
  <si>
    <t>Componente sociocultural</t>
  </si>
  <si>
    <t>Guilliam</t>
  </si>
  <si>
    <t>Porcentaje de área de la cuenca con  asentamientos humanos entre 4% y 5%.</t>
  </si>
  <si>
    <t>Porcentaje de área de la cuenca con  asentamientos humanos entre 1% y 3%.</t>
  </si>
  <si>
    <t>No se incrementa el porcentaje de áreas con asentamientos humanos</t>
  </si>
  <si>
    <t xml:space="preserve">%  de área de la cuenca con asentamientos humanos </t>
  </si>
  <si>
    <t>Área geográficamente definida que esta designada o regulada y gestionada para lograr específicos objetivos de conservación (CDB, Ley 165 de 1994).</t>
  </si>
  <si>
    <t>Desarrollo de  Asentamientos Humanos</t>
  </si>
  <si>
    <t>Deterioro de la estructura ecológica de la Cuenca</t>
  </si>
  <si>
    <t>V. PLANIFICACIÓN DEL TERRITORIO BAJO EL ENFOQUE ECOSISTÉMICO</t>
  </si>
  <si>
    <t>Transformación de Ecosistemas</t>
  </si>
  <si>
    <t>Deterioro de la cobertura vegetal por la ampliación de la frontera agropecuaria</t>
  </si>
  <si>
    <t>Componente Biotico</t>
  </si>
  <si>
    <t xml:space="preserve"> IV. Gestión, administración y ejecución integral y eficiente de  recursos para inversión social </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</si>
  <si>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</si>
  <si>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</si>
  <si>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</si>
  <si>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</si>
  <si>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</si>
  <si>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</si>
  <si>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</si>
  <si>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</si>
  <si>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</si>
  <si>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</si>
  <si>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</si>
  <si>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</si>
  <si>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</si>
  <si>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</si>
  <si>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</si>
  <si>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</si>
  <si>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</si>
  <si>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</si>
  <si>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</si>
  <si>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</si>
  <si>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</si>
  <si>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</si>
  <si>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</si>
  <si>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</si>
  <si>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</si>
  <si>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</si>
  <si>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</si>
  <si>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Componente Geologico</t>
  </si>
  <si>
    <t xml:space="preserve">Acciones de regulación y ordenamiento para garantizar la sostenibilidad del recurso y la optimización de su uso, el que se deriva del ciclo hidrológico y de establecer interrelaciones entre diferentes componentes naturales y antrópicos. </t>
  </si>
  <si>
    <t>Gestión integral del recurso hídrico</t>
  </si>
  <si>
    <t>Gestión Ambiental</t>
  </si>
  <si>
    <t>Disponibilidad del Recurso Hídrico </t>
  </si>
  <si>
    <t>Gestión Integral del Recurso Hídrico</t>
  </si>
  <si>
    <t>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t>
  </si>
  <si>
    <t>Inundaciones en las poblaciones de la Parte baja de la Cuenca</t>
  </si>
  <si>
    <t xml:space="preserve">Practicas productivas </t>
  </si>
  <si>
    <t>Contaminación del Recurso Hídrico en la cuenca media y baja</t>
  </si>
  <si>
    <t>(problemas, potencialidades)</t>
  </si>
  <si>
    <t>Actividades – presiones que causa la situación Generación de malos olores</t>
  </si>
  <si>
    <t>Síntesis diagnóstica</t>
  </si>
  <si>
    <t>Componente hidrico</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</si>
  <si>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</si>
  <si>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</si>
  <si>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</si>
  <si>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</si>
  <si>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</si>
  <si>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</si>
  <si>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</si>
  <si>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</si>
  <si>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</si>
  <si>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</si>
  <si>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</si>
  <si>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</si>
  <si>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</si>
  <si>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</si>
  <si>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</si>
  <si>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</si>
  <si>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</si>
  <si>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</si>
  <si>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</si>
  <si>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</si>
  <si>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</si>
  <si>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</si>
  <si>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6. Conformación, consolidacion y capacitación de comites de gestores ambientales comunitarios (red de gestores comunitarios)</t>
  </si>
  <si>
    <t>7. Coordinación institucional con los territorios etnicos</t>
  </si>
  <si>
    <t>8. Gestión de los residuos generados en la actividad productiva</t>
  </si>
  <si>
    <t>9. Gestión sostenible del uso del agua en la agroindustrial</t>
  </si>
  <si>
    <t>10. Capacitación e implementación de tecnologias sostrenibles para las actividades agropecuarias</t>
  </si>
  <si>
    <t>11. Formulación de un plan de incentivos a las practicas productivas sostenibles</t>
  </si>
  <si>
    <t>12. Ampliación y mejoramiento en la calidad de servicios de agua potable y saneamiento basico</t>
  </si>
  <si>
    <t>13. Formulación de un  plan de mejoramiento de habitat para comunidades localizadas en zonas aptas para uso residencial</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</si>
  <si>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</si>
  <si>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</si>
  <si>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</si>
  <si>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</si>
  <si>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</si>
  <si>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</si>
  <si>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</si>
  <si>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</si>
  <si>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</si>
  <si>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</si>
  <si>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24. Estudio de evaluación detallada de riesgos ambientales y tecnologicos (por lo menos a escala 1:25000)</t>
  </si>
  <si>
    <t>25. Diseño  de un sistema de  alerta temprana</t>
  </si>
  <si>
    <t>26. Estudio demografico para la definición de zonas de expansión de urbana</t>
  </si>
  <si>
    <t>27. Delimitación física y Saneamiento de las rondas hídricas</t>
  </si>
  <si>
    <t>28. Delimitación fisca de las áreas de recarga de los acuiferos</t>
  </si>
  <si>
    <t>30. Instrumentación de cuencas para manejo y aprovechamiento controlado del recurso hídrico superficial y subterraneo.</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</si>
  <si>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</si>
  <si>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</si>
  <si>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</si>
  <si>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</si>
  <si>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</si>
  <si>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I. Manejo y Seguimiento de riesgos ambientales y tecnologicos y  Control integral de  Asentamientos Subnormales</t>
  </si>
  <si>
    <t>J. Recuperación,  mantenimiento y protección de las rondas hídricas y Acuiferos.</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</si>
  <si>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</si>
  <si>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</si>
  <si>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</si>
  <si>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</si>
  <si>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</si>
  <si>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</si>
  <si>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</si>
  <si>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</si>
  <si>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</si>
  <si>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</si>
  <si>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</si>
  <si>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</si>
  <si>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</si>
  <si>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</si>
  <si>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</si>
  <si>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</si>
  <si>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</si>
  <si>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</si>
  <si>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</si>
  <si>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</si>
  <si>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</si>
  <si>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</si>
  <si>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</si>
  <si>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</si>
  <si>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</si>
  <si>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</si>
  <si>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</si>
  <si>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</si>
  <si>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</si>
  <si>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</si>
  <si>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</si>
  <si>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</si>
  <si>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</si>
  <si>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</si>
  <si>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</si>
  <si>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</si>
  <si>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</si>
  <si>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</si>
  <si>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</si>
  <si>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</si>
  <si>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</si>
  <si>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</si>
  <si>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</si>
  <si>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</si>
  <si>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</si>
  <si>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</si>
  <si>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</si>
  <si>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</si>
  <si>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</si>
  <si>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</si>
  <si>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</si>
  <si>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</si>
  <si>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</si>
  <si>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</si>
  <si>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</si>
  <si>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</si>
  <si>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</si>
  <si>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</si>
  <si>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</si>
  <si>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</si>
  <si>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</si>
  <si>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</si>
  <si>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</si>
  <si>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</si>
  <si>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</si>
  <si>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</si>
  <si>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</si>
  <si>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</si>
  <si>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</si>
  <si>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</si>
  <si>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</si>
  <si>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</si>
  <si>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</si>
  <si>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</si>
  <si>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</si>
  <si>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</si>
  <si>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</si>
  <si>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</si>
  <si>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</si>
  <si>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</si>
  <si>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</si>
  <si>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</si>
  <si>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</si>
  <si>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</si>
  <si>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</si>
  <si>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</si>
  <si>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</si>
  <si>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</si>
  <si>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</si>
  <si>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</si>
  <si>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</si>
  <si>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</si>
  <si>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</si>
  <si>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</si>
  <si>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</si>
  <si>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</si>
  <si>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</si>
  <si>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</si>
  <si>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</si>
  <si>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</si>
  <si>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</si>
  <si>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</si>
  <si>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</si>
  <si>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</si>
  <si>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</si>
  <si>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</si>
  <si>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</si>
  <si>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</si>
  <si>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</si>
  <si>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</si>
  <si>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</si>
  <si>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</si>
  <si>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</si>
  <si>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</si>
  <si>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</si>
  <si>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</si>
  <si>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</si>
  <si>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</si>
  <si>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r>
      <t>Desarrollo de asentamientos humanos</t>
    </r>
    <r>
      <rPr>
        <sz val="11"/>
        <color theme="1"/>
        <rFont val="Calibri"/>
        <family val="2"/>
        <scheme val="minor"/>
      </rPr>
      <t> </t>
    </r>
  </si>
  <si>
    <r>
      <t>Desarrollo de asentamientos humanos</t>
    </r>
    <r>
      <rPr>
        <sz val="11"/>
        <color theme="1"/>
        <rFont val="Calibri"/>
        <family val="2"/>
        <scheme val="minor"/>
      </rPr>
      <t> </t>
    </r>
  </si>
  <si>
    <r>
      <t>Transformación de Ecosiste</t>
    </r>
    <r>
      <rPr>
        <sz val="11"/>
        <color theme="1"/>
        <rFont val="Calibri"/>
        <family val="2"/>
        <scheme val="minor"/>
      </rPr>
      <t> </t>
    </r>
    <r>
      <rPr>
        <sz val="11"/>
        <color theme="1"/>
        <rFont val="Arial"/>
        <family val="2"/>
      </rPr>
      <t>mas</t>
    </r>
  </si>
  <si>
    <t xml:space="preserve">Nivel de empoderamiento de la sociedad civil frente al cumplimiento de las politicas ambientales y el uso sustentable de los recursos naturales.   </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</si>
  <si>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</si>
  <si>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</si>
  <si>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</si>
  <si>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</si>
  <si>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Porcentaje de población capacitada en políticas ambientales, protección del medio ambiente y manejo de los recursos naturales entre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</si>
  <si>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</si>
  <si>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</si>
  <si>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</si>
  <si>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 xml:space="preserve">17 (Ximena) </t>
  </si>
  <si>
    <t xml:space="preserve">18 (Ximena) </t>
  </si>
  <si>
    <t xml:space="preserve">19 (Ximena) </t>
  </si>
  <si>
    <t xml:space="preserve">23 (Ximena) </t>
  </si>
  <si>
    <t>Alcaldías Municipales</t>
  </si>
  <si>
    <t>La cuenca del río Tucurinca  por su área de 559,2km2, longitud del cauce principal de 90,7km, y la densidad de drenaje que presenta de 1,39km/km2 tiene buena disponibilidad  del recurso hídrico con caudales de escorrentía en la parte media para un período de retorno multianual de dos años de 394,7m3/s. Más del 90% del caudal es aportado por las seis (6) subcuencas de la parte alta, indicando que si se mantiene su grado de conservación actual podrá contarse con este recurso hacia el futuro. Sin embargo, el índice de escasez en la parte media y baja de la cuenta es alto, siendo necesario un mayor control del uso del recurso en esta zona. Se considera que la cuenca seguirá presentando cauces perennes si se siguen manteniendo las condiciones ambientales y la cobertura vegetal, especialmente en las subcuencas de las partes altas de la cuenca. Si a esto se suma la disponibilidad de  agua subterránea en los acuíferos, la potencialidad es aún mayor</t>
  </si>
  <si>
    <t>Áreas forestales para el abastecimiento de agua a la cuenca</t>
  </si>
  <si>
    <t>En la cuenca se presentan 20% de áreas  con cobertura forestal (bosques, bosques fragmentados, zonas glaciares) que se incrementa en la parte media - alta de la cuenca, los cuales a través de un manejo adecuado pueden contribuir al servicio de abastecimiento de agua a la cuenca.</t>
  </si>
  <si>
    <t xml:space="preserve">Bajo nivel de información
Difícil acceso 
Dificultades de orden público
</t>
  </si>
  <si>
    <t xml:space="preserve">Aumento de la oferta hídrica para la Cuenca
Aumento de la cobertura vegetal
Disminución de la sedimentación en la parte baja de la Cuenca
</t>
  </si>
  <si>
    <t>Gestión áreas protegidas</t>
  </si>
  <si>
    <t>Zonas de la cuenca que pueden constituir bancos de germoplasma con potencial para la reforestación y repoblamiento en otros sectores de la cuenca</t>
  </si>
  <si>
    <t>Algunas de los ecosistemas estratégicos de la Cuenca que presentan buen estado de conservación, se localizan dentro de las áreas del SPNN, y fuera de este, representando reservas biológicas de fauna y flora. Estos lugares que deberán ser destinados a la conservaciónde la diversidad genética de especies silvestres de fauna y flora y como áreas fuente de semillas de especies nativas para las actividades de reforestación y repoblamiento dentro de los sectores en recuperación o restauración de la cuenca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</si>
  <si>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Pocos incentivos económicos y discontinuidad en los programas de apoyo institucional para tal fin. Dificultades de orden público</t>
  </si>
  <si>
    <t>Recuperación de la biodiversidad de la cuenca, y la estructura ecológica de la misma. Aumento de hábitats y recuperación de poblaciones de fauna.  Mayor participación local en el manejo y protección de la Cuenca con posibles beneficios económicos.</t>
  </si>
  <si>
    <t>Áreas de alta importancia para la conservación biológica y cultural de la Cuenca, que reúnen criterios para ser consideradas como sitios prioritarios de conservación</t>
  </si>
  <si>
    <t>Dada la ubicación geográfica de la cuenca con relación a la Sierra Nevada de Santa Marta, en la cuenca se presentan sitios de alta importancia para la conservación biológica y cultural de la Cuenca, que no están incluidos dentro del SPNN, y que reúnen criterios (singularidad, rareza, diversidad de especies, representatividad, vulnerabilidad de especies) para ser consideradas como sitios prioritarios de conservación y posibles nuevas áreas protegidas</t>
  </si>
  <si>
    <t>Inadecuadas vías de acceso, escasa planificación territorial para la conservación. Bajo acompañamiento de entidades ambientales a las comunidades locales para el desarrollo de estrategias de conservación in situ.</t>
  </si>
  <si>
    <t>Recuperación de la biodiversidad de la cuenca, y la estructura ecológica de la misma.  Vinculación de la sociedad civil en la conservación de la cuenca. Conservación de ecosistemas estratégicos, aumento de bienes y servicios ambientales, conciencia ambiental</t>
  </si>
  <si>
    <t>Zonas y áreas con paisajes naturales de alto potencial turístico y ecoturístico en la cuenca</t>
  </si>
  <si>
    <t>Dada la importancia ecológica y belleza paisajística, algunas lagunas, áreas de bosques, márgenes de los ríos y zonas de páramo de la cuenca se presentan como áreas que podría ser utilizadas y/o adecuadas para el fomento y desarrollo del ecoturismo o turismo sostenible (partes bajas) teniendo en cuenta la capacidad de carga de la misma.</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</si>
  <si>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</si>
  <si>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alta con la parte baja mediante vías de acceso, mayor oferta de empleo, beneficios económicos, capacitación y desarrollo empresarial en la zona. Conciencia y apropiación de los valores naturales y culturales</t>
  </si>
  <si>
    <t>Implementación de un esquema de PSA- Pagos por servicios ambientales</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</si>
  <si>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</si>
  <si>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</si>
  <si>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</si>
  <si>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Suelo con aptitud productiva</t>
  </si>
  <si>
    <t>Dada por el manejo agroecológico del suelo y la nutrición vegetal, a través de procesos que intervienen en la rizosfera y que caracterizan la interrelación suelo-planta, y como respuesta al preocupante deterioro ambiental ocasionado por la agricultura intensiva y el uso de equipo y sustancias de efectos nocivos</t>
  </si>
  <si>
    <t xml:space="preserve">• Mejoramiento de la calidad de vida de los habitantes de las zonas de influencia.
• Asociación de productores agropecuarios y agroindustriales de la región.
• Comunidad en general
</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</si>
  <si>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</si>
  <si>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</si>
  <si>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 xml:space="preserve">Las prácticas productivas está referido a los tipos de tecnologías que se utilizan en las actividades económicas que se desarrollan en la cuenca. Hace referencia a los 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</si>
  <si>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</si>
  <si>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</si>
  <si>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</si>
  <si>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</si>
  <si>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</si>
  <si>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Consumo de recursos naturales y no renovables</t>
  </si>
  <si>
    <t>Consumir se refiere a la utilización de comestibles u otros bienes para satisfacer necesidades o deseos de las personas (RAE, 2012). Se aplica el concepto al uso de los bienes naturales de los ecosistemas (agua, flora, fauna, suelos, minerales) y al intercambio de estos y de sus servicios ambientales entre diferentes consumidores (consumidor individual, empresa, estado) (MAVDT, 2010).</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</si>
  <si>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</si>
  <si>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</si>
  <si>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</si>
  <si>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</si>
  <si>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</si>
  <si>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</si>
  <si>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</si>
  <si>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</si>
  <si>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</si>
  <si>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</si>
  <si>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</si>
  <si>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</si>
  <si>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Porcentaje de habitantes en Necesidades Básicas Insatisfechas</t>
  </si>
  <si>
    <t>Entre 31 y 60% de habitantes con Necesidades Básicas Insatisfechas en el futuro</t>
  </si>
  <si>
    <t>Entre 61 y 80% de habitantes con Necesidades Básicas Insatisfechas en el futuro</t>
  </si>
  <si>
    <t>Entre 10 y 30% de habitantes con Necesidades Básicas Insatisfechas en el futuro</t>
  </si>
  <si>
    <t>Porcentaje de cobertura de bosque</t>
  </si>
  <si>
    <t>48% de la cobertura de bosques (bosque, ripario y fragmentado)</t>
  </si>
  <si>
    <t>Que se mantenga el porcentaje actual: 48%</t>
  </si>
  <si>
    <t>Que disminuya al 35%</t>
  </si>
  <si>
    <t>Porcentaje de cobertura de acueducto y manejo de aguas residuales en zonas rurales</t>
  </si>
  <si>
    <t>Acceso a agua potable mayor 15% y Manejo de agua residuales 5%</t>
  </si>
  <si>
    <t>Cobertura de acceso a agua potable y manejo de aguas residuales menor al 15%</t>
  </si>
  <si>
    <t>Cobertura de acceso a agua potable y manejo de aguas residuales entre 15% y 60%</t>
  </si>
  <si>
    <t>Cobertura de acceso a agua potable y manejo de aguas residuales entre 60% y 100%</t>
  </si>
  <si>
    <t>Rondas de cauces libres de ocupación en la cuenca baja</t>
  </si>
  <si>
    <t>10% rondas recuperadas y protegidas</t>
  </si>
  <si>
    <t>50 a 60% rondas recuperadas y protegidas</t>
  </si>
  <si>
    <t>61 a 90% rondas recuperadas y protegidas</t>
  </si>
  <si>
    <t>&lt;30%</t>
  </si>
  <si>
    <t>Entre 10 - 30%</t>
  </si>
  <si>
    <t>Entre 30 - 50%</t>
  </si>
  <si>
    <t>Mayor de 50%</t>
  </si>
  <si>
    <t>Cobertura de recolección y disposición adecuada de residuos sólidos</t>
  </si>
  <si>
    <t>Cobertura media a nivel urbano y baja a nivel rural</t>
  </si>
  <si>
    <t>En zona urbana menos de 50% y en zona rural: entre 0 y 40%</t>
  </si>
  <si>
    <t>En zona urbana entre 50% y 80% y en zona rural: entre 40 y 70%</t>
  </si>
  <si>
    <t>En zona urbana mayor de  80% y en zona rural: mayor de 70%</t>
  </si>
  <si>
    <t>Índice de calidad de agua</t>
  </si>
  <si>
    <t>Buena</t>
  </si>
  <si>
    <t>Buen (ICA entre 71 y 90)</t>
  </si>
  <si>
    <t>Medio (ICA entre 51 y 70)</t>
  </si>
  <si>
    <t>Excelente (ICA entre 91 y 100)</t>
  </si>
  <si>
    <t>Porcentaje (extensión) de la cuenca dedicada a la producción agrícola y pecuaria (sin incluir misceláneos y asociados a bosque fragmentado)</t>
  </si>
  <si>
    <t>20% dedicada a la producción agrícola y pecuaria</t>
  </si>
  <si>
    <t>Se mantiene el % actual de la cuenca dedicada a la Producción agrícola y pecuaria</t>
  </si>
  <si>
    <t>Entre un 20 y 40% de la cuenca dedicada a la producción agrícola y pecuaria</t>
  </si>
  <si>
    <t>Entre un 40 y 50% de la cuenca dedicada a la producción agrícola y pecuaria</t>
  </si>
  <si>
    <t>umenta al 55%</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</si>
  <si>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</si>
  <si>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Entre el 51-70% de los sectores productivos implementan buenas prácticas ambientales en sus actividades productivas</t>
  </si>
  <si>
    <t>• Más del 70% de los habitantes de la cuenca tienen sus necesidades básicas satisfechas.</t>
  </si>
  <si>
    <t>• Porcentaje de Cobertura de Bosque (bosque, bosque ripario y fragmentado) aumenta a un 55% y entre un 20 y 40% del área de la cuenca está dedicada a la producción agrícola y pecuaria</t>
  </si>
  <si>
    <t>• No hay población localizada en zona de  amenazas alta y moderada a movimientos en masas e inundación  y el porcentaje del área de la cuenca con asentamientos humanos se incrementa entre un 1% y 3%.</t>
  </si>
  <si>
    <t>• Rondas recuperadas y protegidas  entre el 80 % y el 100%. Porcentaje de área de la cuenca con un índice de escasez alto Entre 0 - 30 %. Índice de calidad de agua del río bueno y cobertura  de acceso a agua potable y manejo de aguas residuales  entre 60 y 100%. En la zona urbana la cobertura en manejo de residuos sólidos es mayor al 80% y en la zona rural mayor al 70%</t>
  </si>
  <si>
    <t>Escenario Apuesta</t>
  </si>
  <si>
    <t xml:space="preserve">De acuerdo al decreto 2115 de 2007 los niveles de coliformes fecales superan los límites establecido por la normatividad, a lo referente a características microbiológicas del agua para consumo humano, debido a que en la cuenca media (E1) y baja (E2) presentan valores de 210 NMP/100 ml y 430 NMP/100 ml respectivamente; de igual forma no cumplen con las características físicas del agua para consumo humano al sobrepasar los valores máximos aceptables para el parámetro de turbiedad al tener más de 2 UNT.
Acorde al decreto 1594 de 1984  la cuenca media (E1) sobrepasa los criterios de calidad admisibles para la destinación del recurso para fines recreativos mediante contacto primario por la presencia del alto contenido de Coliformes fecales (210 NMP/100 ml) y Coliformes totales (4600 NMP/100 ml). En el caso de la cuenca baja (E2) no permitirá la destinación del recurso para fines recreativos mediante contacto primario y secundario por la presencia del alto contenido de Coliformes fecales (430 NMP/100 ml) y Coliformes totales (11000 NMP/100 ml).
</t>
  </si>
  <si>
    <t xml:space="preserve">• Vertimiento inadecuado de aguas negras, residuos líquidos y sólidos urbanos y desechos de la construcción.
• Alteración de las condiciones sedimentológicas e hidrogeológicas causadas por el régimen de lluvias de la zona. 
• Prácticas agroindustriales no sostenibles
</t>
  </si>
  <si>
    <t xml:space="preserve">• Metamorfosis y pérdida de la biodiversidad acuática.
• Generación de malos olores.
• Deterioro de la calidad del agua utilizada para recreación turística. 
</t>
  </si>
  <si>
    <t>• Falta de ingresos 
• Uso inadecuado del suelo
• Tala y quema de la vegetación 
• Débil gestión institucional
• Falta de educación ambiental</t>
  </si>
  <si>
    <t xml:space="preserve">• Erosión 
• Inestabilidad de las orillas
• Transporte cuenca abajo de materiales y sedimentos
• Pérdida de la biodiversidad
</t>
  </si>
  <si>
    <t xml:space="preserve">• Administración Local
• Gobernación departamental 
• Aguas del Magdalena
• Agricultores y ganaderos
</t>
  </si>
  <si>
    <t xml:space="preserve">• Falta de recursos
• Poca coordinación Institucional
</t>
  </si>
  <si>
    <t>• Deforestación y quema
• Construcción de carretables sin obras de mitigación
• Construcción inadecuada de Viviendas localizadas en taludes
• Explotación de canteras artesanales</t>
  </si>
  <si>
    <t xml:space="preserve">• Peligro de deslizamientos, flujos de detritos y caídas de bloques, avalanchas
• Viviendas  y vías colapsadas y destruidas.
• Víctimas, heridos y damnificados. 
• Impacto sobre las actividades económicas.
• Impactos negativos en la calidad del suelo, agua y aire
• Impactos negativos sobre la fauna y la flora de la cuenca.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</si>
  <si>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</si>
  <si>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</si>
  <si>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 xml:space="preserve">• Falta de apoyo institucional a través de proyectos productivos alternativos.
• Débil presencia de la autoridad ambiental.
• Débil sentido de pertenencia e interés de la población por el recurso suelo.
• Falta de conocimiento y capacitación de las organizaciones de productores.
• Presencia de agro inversionistas propiciadores de monocultivos comerciales.
</t>
  </si>
  <si>
    <t>Las crecientes demandas de territorios agrícolas, el mal manejo a las diferentes actividades productivas y  crecimiento poblacional, ha generado un deterioro ambiental en la cuenca, que ha impactado de manera directa, a la cobertura boscosa (bosque denso alto, ripario) que existen de manera natural y es hábitat de especies amenazadas. De estas actividades productivas que se dan de manera incontrolada, es en especial la extracción de especies forestales, la cual se ejerce de  manera ilegal (excluyendo las plantaciones forestales), para satisfacer la creciente demanda de madera a nivel local y regional. Lo que en consecuencia resulta, en la fragmentación y pérdida parcial o total de la cobertura vegetal de la cuenca del río Tucurinca</t>
  </si>
  <si>
    <t xml:space="preserve">• Falta de implementación de la planeación y ordenamiento forestal en la cuenca
• Control y vigilancia parte de las autoridades competentes a nivel local y departamental.
• Conflictos del uso del suelo (incompatibilidad del uso actual y el uso recomendado)
</t>
  </si>
  <si>
    <t xml:space="preserve">• Fragmentación de bosques y cobertura asociada
• Perdida de hábitats
• Transformación de los ecosistemas originales.
• Perdida del recurso hídrico
• Perdida de los bienes y servicios ambientales
</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</si>
  <si>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</si>
  <si>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</si>
  <si>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</si>
  <si>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En la cuenca Río Tucurinca existe un grupo numeroso y representativo de actores (entidades públicas, gremios, comunidad organizada y ONG) que han desplegado acciones encaminadas a mitigar su deterioro ambiental. Sin embargo,  estos esfuerzos materializados en diversos planes, programas y proyectos no evidencian impactos significativos frente a las problemática ambientales actuales.</t>
  </si>
  <si>
    <t>• Inadecuada concertación interinstitucional en el diseño y ejecución de programas de educación ambiental participativos.
• Insuficiente disponibilidad de recursos financieros para el desarrollo de proyectos de educación ambiental y recuperación de los ecosistemas.
• Limitación de recursos humanos, económicos y tecnológicos de las autoridades ambientales para atender los requerimientos de una eficiente gestión ambiental local
• Insuficiente articulación entre los actores (institucionales y organizaciones de la sociedad civil) para aprovechar los recursos y capacidades.
• Existencia de una multiplicidad de disposiciones normativas y operativas de orden nacional, regional y municipal.</t>
  </si>
  <si>
    <t xml:space="preserve">• Deterioro de los recursos naturales (agua, suelo, especies) 
• Conflictos de intereses entre los actores que tienen presencia en el territorio
• Débil sentido de pertenencia de la población hacia el recurso hídrico
• Múltiples estrategias de intervención (desde el sector privado y público) determinadas por los intereses particulares.
• Débil gestión de recursos y capacitación para la comunidad desde las organizaciones sociales.
• Debilidad en los programas de educación ambiental.
• Debilidad de programas y proyectos de impacto socio ambiental.
• Desconfianza y poca credibilidad por parte de los actores sociales hacia las entidades del estado (perdida de la reputación e imagen).
</t>
  </si>
  <si>
    <t xml:space="preserve">La cuenca del Río Tucurinca, se encuentra fundamentalmente ocupada por pastos, ganadería y cultivos agrícolas especialmente palma africana, que han ido restando cada vez mayor superficie a las masas forestales autóctonas, de manera que solo es posible encontrar masas forestales en el entorno de los principales cauces fluviales, evidentemente localizado en la parte media baja y media de la cuenca. </t>
  </si>
  <si>
    <t xml:space="preserve">• Ampliación inadecuada de la frontera ganadera para  pastos
• Ampliación inadecuada de la frontera agrícola 
• Tala  de Bosques
• Débil presencia de la autoridad ambiental
• Crecimiento urbanístico de las cabeceras municipales
• Falta de gestión para formular y desarrollar proyectos productivos
</t>
  </si>
  <si>
    <t xml:space="preserve">• Alteración del Hábitat 
• Deterioro de la cobertura vegetal
• Deterioro de la calidad agrologica de los suelos
• Fragmentación de los bosques
• Cambios en la configuración paisajística.
</t>
  </si>
  <si>
    <t xml:space="preserve">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
En la cuenca del rio Tucurinca, además de otros actores, las Juntas de Acción Comunal, JAC, integran un valioso capital social con interés para trabajar en la sostenibilidad y ordenamiento del territorio. Por lo tanto, se requiere  empoderarlas mediante el fortalecimiento organizacional
</t>
  </si>
  <si>
    <t xml:space="preserve">• Debilidad en las redes sociales.
• No hay sentido de pertenencia.
• Falta de gestión de la organizaciones.
• Escazas oportunidades de formación en educación comunitaria lo que obstaculiza la participación en asuntos locales, municipales y regionales.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</si>
  <si>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</si>
  <si>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</si>
  <si>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Fuentes de Financiación Cuenca del Río Tucurinca</t>
  </si>
  <si>
    <t xml:space="preserve">Existencia de población localizada en zonas de alta y moderada amenazas  por movimientos en masas, inundación. </t>
  </si>
  <si>
    <t>Si existen poblaciones localizadas en zonas de  amenazas alta y moderada a movimientos en masas e inundación</t>
  </si>
  <si>
    <t>No hay población localizada en zona de  amenazas alta y moderada a movimientos en masas e inundación</t>
  </si>
  <si>
    <t>Entre el 30% y el 50% de la población se encuentra localizada en zona de  amenazas alta y moderada a movimientos en masas e inundación</t>
  </si>
  <si>
    <t>Menos del 1%</t>
  </si>
  <si>
    <t>Existencia del áreas de la cuenca en conflicto severo del uso del territorio</t>
  </si>
  <si>
    <t>Si Existe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</si>
</sst>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0"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Arial"/>
      <family val="2"/>
    </font>
    <font>
      <sz val="11"/>
      <color rgb="FF000000"/>
      <name val="Calibri"/>
      <family val="2"/>
      <scheme val="minor"/>
    </font>
    <font>
      <sz val="11"/>
      <color theme="1"/>
      <name val="Arial"/>
      <family val="2"/>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name val="Arial"/>
      <family val="2"/>
    </font>
    <font>
      <sz val="11"/>
      <color theme="9"/>
      <name val="Calibri"/>
      <family val="2"/>
      <scheme val="minor"/>
    </font>
    <font>
      <sz val="9"/>
      <color theme="9"/>
      <name val="Arial"/>
      <family val="2"/>
    </font>
    <font>
      <sz val="10"/>
      <color theme="1"/>
      <name val="Arial"/>
      <family val="2"/>
    </font>
    <font>
      <sz val="9"/>
      <color theme="1"/>
      <name val="Arial"/>
      <family val="2"/>
    </font>
    <font>
      <b/>
      <sz val="14"/>
      <color theme="0"/>
      <name val="Arial"/>
      <family val="2"/>
    </font>
    <font>
      <b/>
      <sz val="20"/>
      <color theme="0"/>
      <name val="Calibri"/>
      <family val="2"/>
      <scheme val="minor"/>
    </font>
    <font>
      <b/>
      <sz val="22"/>
      <color theme="0"/>
      <name val="Calibri"/>
      <family val="2"/>
      <scheme val="minor"/>
    </font>
    <font>
      <b/>
      <sz val="9"/>
      <color theme="0"/>
      <name val="Arial"/>
      <family val="2"/>
    </font>
    <font>
      <b/>
      <sz val="12"/>
      <color theme="0"/>
      <name val="Calibri"/>
      <family val="2"/>
      <scheme val="minor"/>
    </font>
    <font>
      <sz val="10"/>
      <color rgb="FF000000"/>
      <name val="Arial"/>
      <family val="2"/>
    </font>
    <font>
      <sz val="10"/>
      <color rgb="FF000000"/>
      <name val="Calibri"/>
      <family val="2"/>
      <scheme val="minor"/>
    </font>
  </fonts>
  <fills count="1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7"/>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00B050"/>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35">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Alignment="1">
      <alignment vertical="center" wrapText="1"/>
    </xf>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6" borderId="1" xfId="0" applyFont="1" applyFill="1" applyBorder="1" applyAlignment="1">
      <alignment horizontal="center" vertical="center"/>
    </xf>
    <xf numFmtId="164" fontId="6" fillId="6" borderId="1" xfId="1" applyFont="1" applyFill="1" applyBorder="1" applyAlignment="1">
      <alignment horizontal="center" vertical="center" wrapText="1"/>
    </xf>
    <xf numFmtId="0" fontId="6" fillId="6" borderId="0" xfId="0" applyFont="1" applyFill="1" applyAlignment="1">
      <alignment horizontal="center" vertical="center" wrapText="1"/>
    </xf>
    <xf numFmtId="0" fontId="6" fillId="7" borderId="0" xfId="0" applyFont="1" applyFill="1" applyAlignment="1">
      <alignment horizontal="center"/>
    </xf>
    <xf numFmtId="0" fontId="6" fillId="8" borderId="0" xfId="0" applyFont="1" applyFill="1" applyAlignment="1">
      <alignment horizontal="center"/>
    </xf>
    <xf numFmtId="0" fontId="6" fillId="6" borderId="0" xfId="0" applyFont="1" applyFill="1" applyAlignment="1">
      <alignment horizontal="center" wrapText="1"/>
    </xf>
    <xf numFmtId="0" fontId="6" fillId="9" borderId="0" xfId="0" applyFont="1" applyFill="1" applyAlignment="1">
      <alignment horizontal="center"/>
    </xf>
    <xf numFmtId="0" fontId="6" fillId="11" borderId="0" xfId="0" applyFont="1" applyFill="1" applyAlignment="1">
      <alignment horizontal="center"/>
    </xf>
    <xf numFmtId="0" fontId="6" fillId="12" borderId="0" xfId="0" applyFont="1" applyFill="1" applyAlignment="1">
      <alignment horizontal="center"/>
    </xf>
    <xf numFmtId="0" fontId="6" fillId="3" borderId="0" xfId="0" applyFont="1" applyFill="1" applyAlignment="1">
      <alignment horizont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5" fillId="0" borderId="1" xfId="0" applyFont="1" applyBorder="1" applyAlignment="1">
      <alignment wrapText="1"/>
    </xf>
    <xf numFmtId="166" fontId="15"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6" fillId="0" borderId="0" xfId="0" applyFont="1" applyBorder="1" applyAlignment="1">
      <alignment wrapText="1"/>
    </xf>
    <xf numFmtId="0" fontId="17"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7" fillId="0" borderId="1" xfId="0" applyFont="1" applyFill="1" applyBorder="1" applyAlignment="1">
      <alignment wrapText="1"/>
    </xf>
    <xf numFmtId="0" fontId="4" fillId="0" borderId="1" xfId="0" applyFont="1" applyFill="1" applyBorder="1" applyAlignment="1">
      <alignment wrapText="1"/>
    </xf>
    <xf numFmtId="0" fontId="17"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8" fillId="0" borderId="1" xfId="0" applyFont="1" applyBorder="1" applyAlignment="1">
      <alignment wrapText="1"/>
    </xf>
    <xf numFmtId="0" fontId="18"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7" fillId="0" borderId="1" xfId="0" applyFont="1" applyBorder="1" applyAlignment="1">
      <alignment wrapText="1"/>
    </xf>
    <xf numFmtId="166" fontId="21" fillId="0" borderId="1" xfId="1" applyNumberFormat="1" applyFont="1" applyFill="1" applyBorder="1" applyAlignment="1">
      <alignment vertical="center"/>
    </xf>
    <xf numFmtId="0" fontId="21" fillId="0" borderId="1" xfId="0" applyFont="1" applyFill="1" applyBorder="1" applyAlignment="1">
      <alignment horizontal="center" wrapText="1"/>
    </xf>
    <xf numFmtId="0" fontId="20" fillId="0" borderId="1" xfId="0" applyFont="1" applyFill="1" applyBorder="1" applyAlignment="1">
      <alignment horizontal="center" vertical="center" wrapText="1"/>
    </xf>
    <xf numFmtId="0" fontId="27" fillId="0" borderId="1" xfId="0" applyFont="1" applyBorder="1" applyAlignment="1">
      <alignment horizontal="center"/>
    </xf>
    <xf numFmtId="166" fontId="27" fillId="0" borderId="1" xfId="1" applyNumberFormat="1" applyFont="1" applyBorder="1"/>
    <xf numFmtId="0" fontId="8" fillId="14" borderId="1" xfId="0" applyFont="1" applyFill="1" applyBorder="1" applyAlignment="1">
      <alignment horizontal="center" vertical="center"/>
    </xf>
    <xf numFmtId="166" fontId="8" fillId="14" borderId="1" xfId="1"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29" fillId="0" borderId="1" xfId="0" applyFont="1" applyBorder="1"/>
    <xf numFmtId="166" fontId="29" fillId="0" borderId="1" xfId="1" applyNumberFormat="1" applyFont="1" applyBorder="1"/>
    <xf numFmtId="0" fontId="29" fillId="0" borderId="1" xfId="0" applyFont="1" applyBorder="1" applyAlignment="1">
      <alignment wrapText="1"/>
    </xf>
    <xf numFmtId="0" fontId="30" fillId="0" borderId="1" xfId="0" applyFont="1" applyBorder="1" applyAlignment="1">
      <alignment horizontal="justify" vertical="center" wrapText="1"/>
    </xf>
    <xf numFmtId="166" fontId="30" fillId="14" borderId="1" xfId="1" applyNumberFormat="1" applyFont="1" applyFill="1" applyBorder="1" applyAlignment="1">
      <alignment horizontal="center" vertical="center"/>
    </xf>
    <xf numFmtId="0" fontId="30" fillId="14" borderId="1" xfId="0" applyFont="1" applyFill="1" applyBorder="1" applyAlignment="1">
      <alignment horizontal="center" vertical="center"/>
    </xf>
    <xf numFmtId="166" fontId="30" fillId="0" borderId="1" xfId="1" applyNumberFormat="1" applyFont="1" applyBorder="1" applyAlignment="1">
      <alignment horizontal="center" vertical="center"/>
    </xf>
    <xf numFmtId="3" fontId="30" fillId="14" borderId="1" xfId="0" applyNumberFormat="1" applyFont="1" applyFill="1" applyBorder="1" applyAlignment="1">
      <alignment horizontal="center" vertical="center"/>
    </xf>
    <xf numFmtId="0" fontId="30" fillId="0" borderId="1" xfId="0" applyFont="1" applyFill="1" applyBorder="1" applyAlignment="1">
      <alignment vertical="center" wrapText="1"/>
    </xf>
    <xf numFmtId="0" fontId="30" fillId="0" borderId="1" xfId="0" applyFont="1" applyFill="1" applyBorder="1" applyAlignment="1">
      <alignment horizontal="justify" vertical="center" wrapText="1"/>
    </xf>
    <xf numFmtId="166" fontId="10" fillId="0" borderId="1" xfId="1" applyNumberFormat="1" applyFont="1" applyFill="1" applyBorder="1" applyAlignment="1">
      <alignment horizontal="center" vertical="center"/>
    </xf>
    <xf numFmtId="166" fontId="10" fillId="14" borderId="1" xfId="1" applyNumberFormat="1" applyFont="1" applyFill="1" applyBorder="1" applyAlignment="1">
      <alignment horizontal="center" vertical="center"/>
    </xf>
    <xf numFmtId="0" fontId="0" fillId="0" borderId="1" xfId="0" applyFill="1" applyBorder="1"/>
    <xf numFmtId="0" fontId="33" fillId="13" borderId="1" xfId="0" applyFont="1" applyFill="1" applyBorder="1" applyAlignment="1">
      <alignment horizontal="center" vertical="center" wrapText="1"/>
    </xf>
    <xf numFmtId="0" fontId="23" fillId="0" borderId="0" xfId="0" applyFont="1" applyFill="1" applyBorder="1" applyAlignment="1">
      <alignment horizontal="justify" vertical="center" wrapText="1"/>
    </xf>
    <xf numFmtId="0" fontId="26" fillId="0" borderId="0" xfId="0" applyFont="1" applyFill="1" applyBorder="1" applyAlignment="1">
      <alignment horizontal="center" vertical="center" wrapText="1" readingOrder="1"/>
    </xf>
    <xf numFmtId="0" fontId="21" fillId="0" borderId="0" xfId="0" applyFont="1" applyFill="1" applyBorder="1" applyAlignment="1">
      <alignment horizontal="center" vertical="center"/>
    </xf>
    <xf numFmtId="166" fontId="21" fillId="0" borderId="0" xfId="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5" fillId="0" borderId="0" xfId="0" applyFont="1" applyFill="1" applyBorder="1" applyAlignment="1">
      <alignment horizontal="center" vertical="center" wrapText="1" readingOrder="1"/>
    </xf>
    <xf numFmtId="0" fontId="21" fillId="0" borderId="0" xfId="0" applyFont="1" applyFill="1" applyBorder="1"/>
    <xf numFmtId="0" fontId="20" fillId="0" borderId="0" xfId="0" applyFont="1" applyFill="1" applyBorder="1" applyAlignment="1">
      <alignment horizontal="center" vertical="center" wrapText="1"/>
    </xf>
    <xf numFmtId="166" fontId="20" fillId="0" borderId="0" xfId="1" applyNumberFormat="1" applyFont="1" applyFill="1" applyBorder="1" applyAlignment="1">
      <alignment horizontal="center" vertical="center"/>
    </xf>
    <xf numFmtId="0" fontId="37" fillId="13" borderId="1" xfId="0" applyFont="1" applyFill="1" applyBorder="1" applyAlignment="1">
      <alignment horizontal="center" vertical="center" wrapText="1"/>
    </xf>
    <xf numFmtId="164" fontId="37" fillId="13" borderId="1" xfId="1" applyFont="1" applyFill="1" applyBorder="1" applyAlignment="1">
      <alignment horizontal="center" vertical="center"/>
    </xf>
    <xf numFmtId="0" fontId="37" fillId="13" borderId="1" xfId="0" applyFont="1" applyFill="1" applyBorder="1" applyAlignment="1">
      <alignment horizontal="center" vertical="center"/>
    </xf>
    <xf numFmtId="0" fontId="14" fillId="0" borderId="1" xfId="0" applyFont="1" applyBorder="1" applyAlignment="1">
      <alignment horizontal="justify" vertical="center" wrapText="1"/>
    </xf>
    <xf numFmtId="0" fontId="12" fillId="0" borderId="1" xfId="0" applyFont="1" applyFill="1" applyBorder="1" applyAlignment="1">
      <alignment horizontal="justify" vertical="center"/>
    </xf>
    <xf numFmtId="0" fontId="36" fillId="13" borderId="1" xfId="0" applyFont="1" applyFill="1" applyBorder="1" applyAlignment="1">
      <alignment horizontal="center" vertical="center" wrapText="1"/>
    </xf>
    <xf numFmtId="0" fontId="37" fillId="13" borderId="1" xfId="0" applyFont="1" applyFill="1" applyBorder="1" applyAlignment="1">
      <alignment horizontal="center" vertical="center" textRotation="90" wrapText="1"/>
    </xf>
    <xf numFmtId="166" fontId="20" fillId="0" borderId="1" xfId="1" applyNumberFormat="1" applyFont="1" applyFill="1" applyBorder="1" applyAlignment="1">
      <alignment horizontal="center" vertical="center"/>
    </xf>
    <xf numFmtId="0" fontId="14" fillId="0" borderId="1" xfId="0" applyFont="1" applyFill="1" applyBorder="1" applyAlignment="1">
      <alignment horizontal="justify" vertical="center" wrapText="1"/>
    </xf>
    <xf numFmtId="0" fontId="35" fillId="13" borderId="10" xfId="0" applyFont="1" applyFill="1" applyBorder="1" applyAlignment="1">
      <alignment vertical="center" textRotation="90"/>
    </xf>
    <xf numFmtId="0" fontId="12" fillId="0" borderId="1" xfId="0" applyFont="1" applyFill="1" applyBorder="1" applyAlignment="1">
      <alignment horizontal="center" vertical="center" wrapText="1"/>
    </xf>
    <xf numFmtId="0" fontId="31" fillId="0" borderId="1" xfId="0" applyFont="1" applyFill="1" applyBorder="1" applyAlignment="1">
      <alignment vertical="center" wrapText="1"/>
    </xf>
    <xf numFmtId="0" fontId="12" fillId="0"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14" fillId="0" borderId="1" xfId="0" applyFont="1" applyFill="1" applyBorder="1" applyAlignment="1">
      <alignment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xf>
    <xf numFmtId="0" fontId="26" fillId="0" borderId="1" xfId="0" applyFont="1" applyFill="1" applyBorder="1" applyAlignment="1">
      <alignment horizontal="center" vertical="center" wrapText="1" readingOrder="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8" xfId="0" applyFont="1" applyFill="1" applyBorder="1" applyAlignment="1">
      <alignment horizont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0" borderId="7" xfId="0" applyFont="1" applyBorder="1" applyAlignment="1">
      <alignment horizontal="center" vertical="center"/>
    </xf>
    <xf numFmtId="0" fontId="5" fillId="0" borderId="0" xfId="0" applyFont="1" applyAlignment="1">
      <alignment horizontal="center" vertical="center" wrapText="1"/>
    </xf>
    <xf numFmtId="0" fontId="3" fillId="0" borderId="0" xfId="0" applyFont="1" applyBorder="1" applyAlignment="1">
      <alignment horizontal="center" vertical="center"/>
    </xf>
    <xf numFmtId="0" fontId="28" fillId="0" borderId="1" xfId="0" applyFont="1" applyBorder="1" applyAlignment="1">
      <alignment horizontal="center" vertical="center" wrapText="1"/>
    </xf>
    <xf numFmtId="0" fontId="3" fillId="0" borderId="7" xfId="0" applyFont="1" applyFill="1" applyBorder="1" applyAlignment="1">
      <alignment horizontal="center" vertical="center"/>
    </xf>
    <xf numFmtId="0" fontId="4" fillId="0" borderId="7" xfId="0" applyFont="1" applyBorder="1" applyAlignment="1">
      <alignment horizontal="center" vertical="center" wrapText="1"/>
    </xf>
    <xf numFmtId="0" fontId="3" fillId="0" borderId="1" xfId="0" applyFont="1" applyFill="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14" fillId="0" borderId="1" xfId="0" applyFont="1" applyFill="1" applyBorder="1" applyAlignment="1">
      <alignment horizontal="justify" vertical="center" wrapText="1"/>
    </xf>
    <xf numFmtId="0" fontId="14" fillId="0" borderId="1" xfId="0" applyFont="1" applyBorder="1" applyAlignment="1">
      <alignment horizontal="justify" vertical="center" wrapText="1"/>
    </xf>
    <xf numFmtId="0" fontId="35" fillId="13" borderId="2" xfId="0" applyFont="1" applyFill="1" applyBorder="1" applyAlignment="1">
      <alignment horizontal="center" vertical="center" textRotation="90"/>
    </xf>
    <xf numFmtId="0" fontId="35" fillId="13" borderId="9" xfId="0" applyFont="1" applyFill="1" applyBorder="1" applyAlignment="1">
      <alignment horizontal="center" vertical="center" textRotation="90"/>
    </xf>
    <xf numFmtId="0" fontId="32" fillId="0" borderId="2"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14" fillId="0" borderId="1" xfId="0" applyFont="1" applyFill="1" applyBorder="1" applyAlignment="1">
      <alignment horizontal="center" vertical="top" wrapText="1"/>
    </xf>
    <xf numFmtId="0" fontId="31"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37" fillId="13"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xf>
    <xf numFmtId="0" fontId="35" fillId="13" borderId="1" xfId="0" applyFont="1" applyFill="1" applyBorder="1" applyAlignment="1">
      <alignment horizontal="center" vertical="center" textRotation="90"/>
    </xf>
    <xf numFmtId="0" fontId="12"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33" fillId="13" borderId="1" xfId="0" applyFont="1" applyFill="1" applyBorder="1" applyAlignment="1">
      <alignment horizontal="center" vertical="center" wrapText="1"/>
    </xf>
    <xf numFmtId="0" fontId="12" fillId="0" borderId="1" xfId="0" applyFont="1" applyFill="1" applyBorder="1" applyAlignment="1">
      <alignment horizontal="justify" vertical="center" wrapText="1"/>
    </xf>
    <xf numFmtId="0" fontId="22" fillId="0" borderId="0" xfId="0" applyFont="1" applyFill="1" applyBorder="1" applyAlignment="1">
      <alignment horizontal="center" vertical="center" textRotation="90" wrapText="1"/>
    </xf>
    <xf numFmtId="0" fontId="23" fillId="0" borderId="0" xfId="0" applyFont="1" applyFill="1" applyBorder="1" applyAlignment="1">
      <alignment horizontal="justify" vertical="center" wrapText="1"/>
    </xf>
    <xf numFmtId="0" fontId="21" fillId="0" borderId="0" xfId="0" applyFont="1" applyFill="1" applyBorder="1" applyAlignment="1">
      <alignment horizontal="center" vertical="center" wrapText="1"/>
    </xf>
    <xf numFmtId="0" fontId="14" fillId="0" borderId="1" xfId="0" applyFont="1" applyFill="1" applyBorder="1" applyAlignment="1">
      <alignment horizontal="center" vertical="center"/>
    </xf>
    <xf numFmtId="0" fontId="26" fillId="0" borderId="1" xfId="0" applyFont="1" applyFill="1" applyBorder="1" applyAlignment="1">
      <alignment horizontal="center" vertical="center" wrapText="1" readingOrder="1"/>
    </xf>
    <xf numFmtId="0" fontId="37" fillId="13" borderId="1" xfId="0" applyFont="1" applyFill="1" applyBorder="1" applyAlignment="1">
      <alignment horizontal="center" vertical="center" textRotation="90"/>
    </xf>
    <xf numFmtId="0" fontId="25" fillId="0" borderId="1" xfId="0" applyFont="1" applyFill="1" applyBorder="1" applyAlignment="1">
      <alignment horizontal="center" vertical="center" wrapText="1" readingOrder="1"/>
    </xf>
    <xf numFmtId="166" fontId="21" fillId="0" borderId="1" xfId="1" applyNumberFormat="1" applyFont="1" applyFill="1" applyBorder="1" applyAlignment="1">
      <alignment horizontal="center" vertical="center" wrapText="1"/>
    </xf>
    <xf numFmtId="0" fontId="6" fillId="5" borderId="0" xfId="0" applyFont="1" applyFill="1" applyAlignment="1">
      <alignment horizontal="center"/>
    </xf>
    <xf numFmtId="0" fontId="6" fillId="13" borderId="0" xfId="0" applyFont="1" applyFill="1" applyAlignment="1">
      <alignment horizontal="center"/>
    </xf>
    <xf numFmtId="0" fontId="6" fillId="10" borderId="0" xfId="0" applyFont="1" applyFill="1" applyAlignment="1">
      <alignment horizontal="center"/>
    </xf>
    <xf numFmtId="0" fontId="34" fillId="13" borderId="1" xfId="0" applyFont="1" applyFill="1" applyBorder="1" applyAlignment="1">
      <alignment horizontal="center" vertical="center" textRotation="90"/>
    </xf>
    <xf numFmtId="0" fontId="23" fillId="0" borderId="1" xfId="0" applyFont="1" applyFill="1" applyBorder="1" applyAlignment="1">
      <alignment horizontal="center" vertical="center" wrapText="1"/>
    </xf>
    <xf numFmtId="10" fontId="13" fillId="0" borderId="1" xfId="0" applyNumberFormat="1" applyFont="1" applyFill="1" applyBorder="1" applyAlignment="1">
      <alignment horizontal="center" vertical="center" wrapText="1"/>
    </xf>
    <xf numFmtId="0" fontId="23" fillId="0" borderId="1" xfId="0" applyFont="1" applyFill="1" applyBorder="1" applyAlignment="1">
      <alignment horizontal="justify" vertical="center" wrapText="1"/>
    </xf>
    <xf numFmtId="0" fontId="38" fillId="0" borderId="1" xfId="0" applyFont="1" applyFill="1" applyBorder="1" applyAlignment="1">
      <alignment horizontal="justify" vertical="center" wrapText="1"/>
    </xf>
    <xf numFmtId="0" fontId="38" fillId="0" borderId="1" xfId="0" applyFont="1" applyFill="1" applyBorder="1" applyAlignment="1">
      <alignment horizontal="center" vertical="center" wrapText="1"/>
    </xf>
    <xf numFmtId="0" fontId="31" fillId="0" borderId="1" xfId="0" applyFont="1" applyFill="1" applyBorder="1" applyAlignment="1">
      <alignment horizontal="center" vertical="center"/>
    </xf>
    <xf numFmtId="0" fontId="39" fillId="0" borderId="1" xfId="0" applyFont="1" applyFill="1" applyBorder="1" applyAlignment="1">
      <alignment horizontal="center" vertical="center" wrapText="1"/>
    </xf>
    <xf numFmtId="10" fontId="39" fillId="0" borderId="1" xfId="0" applyNumberFormat="1" applyFont="1" applyFill="1" applyBorder="1" applyAlignment="1">
      <alignment horizontal="center" vertical="center" wrapText="1"/>
    </xf>
    <xf numFmtId="10" fontId="38" fillId="0" borderId="1" xfId="0" applyNumberFormat="1" applyFont="1" applyFill="1" applyBorder="1" applyAlignment="1">
      <alignment horizontal="center" vertical="center" wrapText="1"/>
    </xf>
    <xf numFmtId="9" fontId="38" fillId="0" borderId="1" xfId="0" applyNumberFormat="1" applyFont="1" applyFill="1" applyBorder="1" applyAlignment="1">
      <alignment horizontal="center" vertical="center" wrapText="1"/>
    </xf>
    <xf numFmtId="0" fontId="38" fillId="0" borderId="1" xfId="0" applyFont="1" applyFill="1" applyBorder="1" applyAlignment="1">
      <alignment horizontal="justify" vertical="center"/>
    </xf>
    <xf numFmtId="0" fontId="38" fillId="0" borderId="1" xfId="0" applyFont="1" applyFill="1" applyBorder="1" applyAlignment="1">
      <alignment horizontal="center" vertical="center"/>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42</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49" zoomScale="80" zoomScaleNormal="80" workbookViewId="0">
      <selection activeCell="G423" sqref="G423"/>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54" t="s">
        <v>406</v>
      </c>
      <c r="I4" s="254"/>
      <c r="J4" s="254"/>
      <c r="K4" s="254"/>
      <c r="L4" s="254"/>
      <c r="M4" s="254"/>
    </row>
    <row r="5" spans="1:13" x14ac:dyDescent="0.2">
      <c r="B5" s="254" t="s">
        <v>339</v>
      </c>
      <c r="C5" s="254"/>
      <c r="D5" s="254"/>
      <c r="E5" s="254"/>
      <c r="F5" s="254"/>
      <c r="H5" s="63" t="s">
        <v>5</v>
      </c>
      <c r="I5" s="62" t="s">
        <v>10</v>
      </c>
      <c r="J5" s="62" t="s">
        <v>20</v>
      </c>
      <c r="K5" s="62" t="s">
        <v>21</v>
      </c>
      <c r="L5" s="14" t="s">
        <v>17</v>
      </c>
      <c r="M5" s="15" t="s">
        <v>19</v>
      </c>
    </row>
    <row r="6" spans="1:13" x14ac:dyDescent="0.2">
      <c r="B6" s="255" t="s">
        <v>181</v>
      </c>
      <c r="C6" s="257" t="s">
        <v>0</v>
      </c>
      <c r="D6" s="258"/>
      <c r="E6" s="259"/>
      <c r="F6" s="255" t="s">
        <v>4</v>
      </c>
      <c r="H6" s="3" t="s">
        <v>6</v>
      </c>
      <c r="I6" s="4">
        <f>C9</f>
        <v>0</v>
      </c>
      <c r="J6" s="3"/>
      <c r="K6" s="4">
        <f>E9</f>
        <v>192000000</v>
      </c>
      <c r="L6" s="4">
        <f>SUM(I6:K6)</f>
        <v>192000000</v>
      </c>
      <c r="M6" s="5">
        <f>(L6/$L$11)</f>
        <v>1</v>
      </c>
    </row>
    <row r="7" spans="1:13" x14ac:dyDescent="0.2">
      <c r="B7" s="256"/>
      <c r="C7" s="16" t="s">
        <v>1</v>
      </c>
      <c r="D7" s="16" t="s">
        <v>2</v>
      </c>
      <c r="E7" s="16" t="s">
        <v>3</v>
      </c>
      <c r="F7" s="256"/>
      <c r="H7" s="3" t="s">
        <v>7</v>
      </c>
      <c r="I7" s="3"/>
      <c r="J7" s="3"/>
      <c r="K7" s="3"/>
      <c r="L7" s="3"/>
      <c r="M7" s="5">
        <f t="shared" ref="M7:M11" si="0">(L7/$L$11)</f>
        <v>0</v>
      </c>
    </row>
    <row r="8" spans="1:13" ht="22.5" x14ac:dyDescent="0.2">
      <c r="B8" s="148" t="s">
        <v>182</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68">
        <v>1</v>
      </c>
      <c r="B13" s="238" t="s">
        <v>440</v>
      </c>
      <c r="C13" s="238"/>
      <c r="D13" s="238"/>
      <c r="E13" s="238"/>
      <c r="F13" s="238"/>
      <c r="G13" s="140"/>
      <c r="H13" s="238" t="s">
        <v>338</v>
      </c>
      <c r="I13" s="238"/>
      <c r="J13" s="238"/>
      <c r="K13" s="238"/>
      <c r="L13" s="238"/>
      <c r="M13" s="238"/>
    </row>
    <row r="14" spans="1:13" x14ac:dyDescent="0.2">
      <c r="A14" s="268"/>
      <c r="B14" s="263" t="s">
        <v>18</v>
      </c>
      <c r="C14" s="265" t="s">
        <v>0</v>
      </c>
      <c r="D14" s="266"/>
      <c r="E14" s="267"/>
      <c r="F14" s="263" t="s">
        <v>4</v>
      </c>
      <c r="G14" s="140"/>
      <c r="H14" s="141" t="s">
        <v>5</v>
      </c>
      <c r="I14" s="142" t="s">
        <v>10</v>
      </c>
      <c r="J14" s="142" t="s">
        <v>20</v>
      </c>
      <c r="K14" s="142" t="s">
        <v>21</v>
      </c>
      <c r="L14" s="143" t="s">
        <v>17</v>
      </c>
      <c r="M14" s="144" t="s">
        <v>19</v>
      </c>
    </row>
    <row r="15" spans="1:13" ht="12.75" customHeight="1" x14ac:dyDescent="0.2">
      <c r="A15" s="268"/>
      <c r="B15" s="264"/>
      <c r="C15" s="147" t="s">
        <v>1</v>
      </c>
      <c r="D15" s="147" t="s">
        <v>2</v>
      </c>
      <c r="E15" s="147" t="s">
        <v>3</v>
      </c>
      <c r="F15" s="264"/>
      <c r="G15" s="140"/>
      <c r="H15" s="145" t="s">
        <v>6</v>
      </c>
      <c r="I15" s="23">
        <f>C21</f>
        <v>300000000</v>
      </c>
      <c r="J15" s="145"/>
      <c r="K15" s="145"/>
      <c r="L15" s="23">
        <f>SUM(I15:K15)</f>
        <v>300000000</v>
      </c>
      <c r="M15" s="146">
        <f>(I15/$L$20)</f>
        <v>1</v>
      </c>
    </row>
    <row r="16" spans="1:13" ht="12" x14ac:dyDescent="0.2">
      <c r="A16" s="268"/>
      <c r="B16" s="159" t="s">
        <v>12</v>
      </c>
      <c r="C16" s="22">
        <v>30000000</v>
      </c>
      <c r="D16" s="145"/>
      <c r="E16" s="145"/>
      <c r="F16" s="23">
        <f>SUM(C16:E16)</f>
        <v>30000000</v>
      </c>
      <c r="G16" s="140"/>
      <c r="H16" s="145" t="s">
        <v>7</v>
      </c>
      <c r="I16" s="145"/>
      <c r="J16" s="145"/>
      <c r="K16" s="145"/>
      <c r="L16" s="145"/>
      <c r="M16" s="146">
        <f t="shared" ref="M16:M19" si="2">(I16/$L$20)</f>
        <v>0</v>
      </c>
    </row>
    <row r="17" spans="1:13" ht="12" x14ac:dyDescent="0.2">
      <c r="A17" s="268"/>
      <c r="B17" s="159" t="s">
        <v>363</v>
      </c>
      <c r="C17" s="22">
        <v>60000000</v>
      </c>
      <c r="D17" s="145"/>
      <c r="E17" s="145"/>
      <c r="F17" s="23">
        <f t="shared" ref="F17:F20" si="3">SUM(C17:E17)</f>
        <v>60000000</v>
      </c>
      <c r="G17" s="140"/>
      <c r="H17" s="145" t="s">
        <v>8</v>
      </c>
      <c r="I17" s="145"/>
      <c r="J17" s="145"/>
      <c r="K17" s="145"/>
      <c r="L17" s="145"/>
      <c r="M17" s="146">
        <f t="shared" si="2"/>
        <v>0</v>
      </c>
    </row>
    <row r="18" spans="1:13" ht="36" x14ac:dyDescent="0.2">
      <c r="A18" s="268"/>
      <c r="B18" s="181" t="s">
        <v>364</v>
      </c>
      <c r="C18" s="22">
        <v>30000000</v>
      </c>
      <c r="D18" s="145"/>
      <c r="E18" s="145"/>
      <c r="F18" s="23">
        <f t="shared" si="3"/>
        <v>30000000</v>
      </c>
      <c r="G18" s="140"/>
      <c r="H18" s="145" t="s">
        <v>9</v>
      </c>
      <c r="I18" s="145"/>
      <c r="J18" s="145"/>
      <c r="K18" s="145"/>
      <c r="L18" s="145"/>
      <c r="M18" s="146">
        <f t="shared" si="2"/>
        <v>0</v>
      </c>
    </row>
    <row r="19" spans="1:13" x14ac:dyDescent="0.2">
      <c r="A19" s="268"/>
      <c r="B19" s="145" t="s">
        <v>365</v>
      </c>
      <c r="C19" s="22">
        <v>150000000</v>
      </c>
      <c r="D19" s="145"/>
      <c r="E19" s="145"/>
      <c r="F19" s="23">
        <f t="shared" si="3"/>
        <v>150000000</v>
      </c>
      <c r="G19" s="140"/>
      <c r="H19" s="145" t="s">
        <v>30</v>
      </c>
      <c r="I19" s="145"/>
      <c r="J19" s="145"/>
      <c r="K19" s="145"/>
      <c r="L19" s="145"/>
      <c r="M19" s="146">
        <f t="shared" si="2"/>
        <v>0</v>
      </c>
    </row>
    <row r="20" spans="1:13" x14ac:dyDescent="0.2">
      <c r="A20" s="268"/>
      <c r="B20" s="145" t="s">
        <v>16</v>
      </c>
      <c r="C20" s="22">
        <v>30000000</v>
      </c>
      <c r="D20" s="145"/>
      <c r="E20" s="145"/>
      <c r="F20" s="23">
        <f t="shared" si="3"/>
        <v>30000000</v>
      </c>
      <c r="G20" s="140"/>
      <c r="H20" s="145" t="s">
        <v>17</v>
      </c>
      <c r="I20" s="23">
        <f>SUM(I15:I18)</f>
        <v>300000000</v>
      </c>
      <c r="J20" s="23"/>
      <c r="K20" s="23"/>
      <c r="L20" s="23">
        <f>SUM(L15:L18)</f>
        <v>300000000</v>
      </c>
      <c r="M20" s="146">
        <f>(I20/$L$20)</f>
        <v>1</v>
      </c>
    </row>
    <row r="21" spans="1:13" x14ac:dyDescent="0.2">
      <c r="A21" s="268"/>
      <c r="B21" s="145" t="s">
        <v>17</v>
      </c>
      <c r="C21" s="23">
        <f>SUM(C16:C20)</f>
        <v>300000000</v>
      </c>
      <c r="D21" s="145"/>
      <c r="E21" s="145"/>
      <c r="F21" s="23">
        <f>SUM(C21:E21)</f>
        <v>300000000</v>
      </c>
      <c r="G21" s="140"/>
      <c r="H21" s="140"/>
      <c r="I21" s="140"/>
      <c r="J21" s="140"/>
      <c r="K21" s="140"/>
      <c r="L21" s="140"/>
      <c r="M21" s="140"/>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54" t="s">
        <v>340</v>
      </c>
      <c r="C24" s="254"/>
      <c r="D24" s="254"/>
      <c r="E24" s="254"/>
      <c r="F24" s="254"/>
      <c r="H24" s="254" t="s">
        <v>340</v>
      </c>
      <c r="I24" s="254"/>
      <c r="J24" s="254"/>
      <c r="K24" s="254"/>
      <c r="L24" s="254"/>
      <c r="M24" s="254"/>
    </row>
    <row r="25" spans="1:13" x14ac:dyDescent="0.2">
      <c r="A25" s="28"/>
      <c r="B25" s="248" t="s">
        <v>181</v>
      </c>
      <c r="C25" s="249" t="s">
        <v>0</v>
      </c>
      <c r="D25" s="249"/>
      <c r="E25" s="249"/>
      <c r="F25" s="248" t="s">
        <v>4</v>
      </c>
      <c r="H25" s="65" t="s">
        <v>5</v>
      </c>
      <c r="I25" s="64" t="s">
        <v>10</v>
      </c>
      <c r="J25" s="64" t="s">
        <v>20</v>
      </c>
      <c r="K25" s="64" t="s">
        <v>21</v>
      </c>
      <c r="L25" s="14" t="s">
        <v>17</v>
      </c>
      <c r="M25" s="15" t="s">
        <v>19</v>
      </c>
    </row>
    <row r="26" spans="1:13" x14ac:dyDescent="0.2">
      <c r="A26" s="28"/>
      <c r="B26" s="248"/>
      <c r="C26" s="16" t="s">
        <v>1</v>
      </c>
      <c r="D26" s="16" t="s">
        <v>2</v>
      </c>
      <c r="E26" s="16" t="s">
        <v>3</v>
      </c>
      <c r="F26" s="248"/>
      <c r="H26" s="3" t="s">
        <v>6</v>
      </c>
      <c r="J26" s="3"/>
      <c r="K26" s="4">
        <f>E30</f>
        <v>696000000</v>
      </c>
      <c r="L26" s="4">
        <f>SUM(J26:K26)</f>
        <v>696000000</v>
      </c>
      <c r="M26" s="5">
        <f>(K26/$L$31)</f>
        <v>1</v>
      </c>
    </row>
    <row r="27" spans="1:13" x14ac:dyDescent="0.2">
      <c r="A27" s="28"/>
      <c r="B27" s="1" t="s">
        <v>189</v>
      </c>
      <c r="C27" s="3"/>
      <c r="D27" s="3"/>
      <c r="E27" s="2">
        <v>288000000</v>
      </c>
      <c r="F27" s="4">
        <f>SUM(D27:E27)</f>
        <v>288000000</v>
      </c>
      <c r="H27" s="3" t="s">
        <v>7</v>
      </c>
      <c r="I27" s="3"/>
      <c r="J27" s="3"/>
      <c r="K27" s="3"/>
      <c r="L27" s="3"/>
      <c r="M27" s="5">
        <f t="shared" ref="M27:M31" si="4">(K27/$L$31)</f>
        <v>0</v>
      </c>
    </row>
    <row r="28" spans="1:13" ht="22.5" customHeight="1" x14ac:dyDescent="0.2">
      <c r="A28" s="28"/>
      <c r="B28" s="9" t="s">
        <v>190</v>
      </c>
      <c r="C28" s="3"/>
      <c r="D28" s="3"/>
      <c r="E28" s="2">
        <v>288000000</v>
      </c>
      <c r="F28" s="4">
        <f>SUM(D28:E28)</f>
        <v>288000000</v>
      </c>
      <c r="H28" s="3" t="s">
        <v>8</v>
      </c>
      <c r="I28" s="3"/>
      <c r="J28" s="3"/>
      <c r="K28" s="3"/>
      <c r="L28" s="3"/>
      <c r="M28" s="5">
        <f t="shared" si="4"/>
        <v>0</v>
      </c>
    </row>
    <row r="29" spans="1:13" x14ac:dyDescent="0.2">
      <c r="A29" s="28"/>
      <c r="B29" s="3" t="s">
        <v>191</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72">
        <v>2</v>
      </c>
      <c r="B32" s="274" t="s">
        <v>418</v>
      </c>
      <c r="C32" s="274"/>
      <c r="D32" s="274"/>
      <c r="E32" s="274"/>
      <c r="F32" s="274"/>
      <c r="H32" s="274" t="s">
        <v>106</v>
      </c>
      <c r="I32" s="274"/>
      <c r="J32" s="274"/>
      <c r="K32" s="274"/>
      <c r="L32" s="274"/>
      <c r="M32" s="274"/>
    </row>
    <row r="33" spans="1:13" s="29" customFormat="1" x14ac:dyDescent="0.2">
      <c r="A33" s="272"/>
      <c r="B33" s="248" t="s">
        <v>18</v>
      </c>
      <c r="C33" s="249" t="s">
        <v>0</v>
      </c>
      <c r="D33" s="249"/>
      <c r="E33" s="249"/>
      <c r="F33" s="248" t="s">
        <v>4</v>
      </c>
      <c r="H33" s="18" t="s">
        <v>5</v>
      </c>
      <c r="I33" s="17" t="s">
        <v>10</v>
      </c>
      <c r="J33" s="17" t="s">
        <v>20</v>
      </c>
      <c r="K33" s="17" t="s">
        <v>21</v>
      </c>
      <c r="L33" s="14" t="s">
        <v>17</v>
      </c>
      <c r="M33" s="15" t="s">
        <v>19</v>
      </c>
    </row>
    <row r="34" spans="1:13" s="29" customFormat="1" x14ac:dyDescent="0.2">
      <c r="A34" s="272"/>
      <c r="B34" s="248"/>
      <c r="C34" s="16" t="s">
        <v>1</v>
      </c>
      <c r="D34" s="16" t="s">
        <v>2</v>
      </c>
      <c r="E34" s="16" t="s">
        <v>3</v>
      </c>
      <c r="F34" s="248"/>
      <c r="H34" s="30" t="s">
        <v>6</v>
      </c>
      <c r="I34" s="31">
        <f>C35+C36</f>
        <v>350000000</v>
      </c>
      <c r="J34" s="31">
        <f>D37+D38+D39</f>
        <v>250000000</v>
      </c>
      <c r="K34" s="30"/>
      <c r="L34" s="31">
        <f>SUM(I34:K34)</f>
        <v>600000000</v>
      </c>
      <c r="M34" s="32">
        <f t="shared" ref="M34:M39" si="7">(L34/$L$39)</f>
        <v>1</v>
      </c>
    </row>
    <row r="35" spans="1:13" s="29" customFormat="1" ht="22.5" x14ac:dyDescent="0.2">
      <c r="A35" s="272"/>
      <c r="B35" s="33" t="s">
        <v>103</v>
      </c>
      <c r="C35" s="34">
        <v>50000000</v>
      </c>
      <c r="D35" s="30"/>
      <c r="E35" s="30"/>
      <c r="F35" s="35">
        <f>SUM(C35:E35)</f>
        <v>50000000</v>
      </c>
      <c r="H35" s="30" t="s">
        <v>7</v>
      </c>
      <c r="I35" s="30"/>
      <c r="J35" s="30"/>
      <c r="K35" s="30"/>
      <c r="L35" s="31"/>
      <c r="M35" s="32">
        <f t="shared" si="7"/>
        <v>0</v>
      </c>
    </row>
    <row r="36" spans="1:13" s="29" customFormat="1" ht="22.5" x14ac:dyDescent="0.2">
      <c r="A36" s="272"/>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72"/>
      <c r="B37" s="33" t="s">
        <v>105</v>
      </c>
      <c r="C37" s="34">
        <v>0</v>
      </c>
      <c r="D37" s="35">
        <v>50000000</v>
      </c>
      <c r="E37" s="30"/>
      <c r="F37" s="35">
        <f t="shared" si="8"/>
        <v>50000000</v>
      </c>
      <c r="H37" s="30" t="s">
        <v>9</v>
      </c>
      <c r="I37" s="31"/>
      <c r="J37" s="30"/>
      <c r="K37" s="30"/>
      <c r="L37" s="31"/>
      <c r="M37" s="32">
        <f t="shared" si="7"/>
        <v>0</v>
      </c>
    </row>
    <row r="38" spans="1:13" s="29" customFormat="1" ht="22.5" x14ac:dyDescent="0.2">
      <c r="A38" s="272"/>
      <c r="B38" s="33" t="s">
        <v>101</v>
      </c>
      <c r="C38" s="34">
        <v>0</v>
      </c>
      <c r="D38" s="35">
        <v>80000000</v>
      </c>
      <c r="E38" s="30"/>
      <c r="F38" s="35">
        <f t="shared" si="8"/>
        <v>80000000</v>
      </c>
      <c r="H38" s="30" t="s">
        <v>30</v>
      </c>
      <c r="I38" s="30"/>
      <c r="J38" s="30"/>
      <c r="K38" s="30"/>
      <c r="L38" s="31"/>
      <c r="M38" s="32">
        <f t="shared" si="7"/>
        <v>0</v>
      </c>
    </row>
    <row r="39" spans="1:13" s="29" customFormat="1" x14ac:dyDescent="0.2">
      <c r="A39" s="272"/>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72"/>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68">
        <v>3</v>
      </c>
      <c r="B43" s="247" t="s">
        <v>451</v>
      </c>
      <c r="C43" s="247"/>
      <c r="D43" s="247"/>
      <c r="E43" s="247"/>
      <c r="F43" s="247"/>
      <c r="H43" s="247" t="s">
        <v>126</v>
      </c>
      <c r="I43" s="247"/>
      <c r="J43" s="247"/>
      <c r="K43" s="247"/>
      <c r="L43" s="247"/>
      <c r="M43" s="247"/>
    </row>
    <row r="44" spans="1:13" x14ac:dyDescent="0.2">
      <c r="A44" s="268"/>
      <c r="B44" s="248" t="s">
        <v>18</v>
      </c>
      <c r="C44" s="249" t="s">
        <v>0</v>
      </c>
      <c r="D44" s="249"/>
      <c r="E44" s="249"/>
      <c r="F44" s="248" t="s">
        <v>4</v>
      </c>
      <c r="H44" s="18" t="s">
        <v>5</v>
      </c>
      <c r="I44" s="17" t="s">
        <v>10</v>
      </c>
      <c r="J44" s="17" t="s">
        <v>20</v>
      </c>
      <c r="K44" s="17" t="s">
        <v>21</v>
      </c>
      <c r="L44" s="14" t="s">
        <v>17</v>
      </c>
      <c r="M44" s="15" t="s">
        <v>19</v>
      </c>
    </row>
    <row r="45" spans="1:13" x14ac:dyDescent="0.2">
      <c r="A45" s="268"/>
      <c r="B45" s="248"/>
      <c r="C45" s="16" t="s">
        <v>1</v>
      </c>
      <c r="D45" s="16" t="s">
        <v>2</v>
      </c>
      <c r="E45" s="16" t="s">
        <v>3</v>
      </c>
      <c r="F45" s="248"/>
      <c r="H45" s="3" t="s">
        <v>6</v>
      </c>
      <c r="I45" s="4">
        <v>330000000</v>
      </c>
      <c r="J45" s="2"/>
      <c r="K45" s="2"/>
      <c r="L45" s="2">
        <f>SUM(I45:K45)</f>
        <v>330000000</v>
      </c>
      <c r="M45" s="24">
        <f t="shared" ref="M45:M50" si="12">(L45/$L$50)</f>
        <v>0.80487804878048785</v>
      </c>
    </row>
    <row r="46" spans="1:13" x14ac:dyDescent="0.2">
      <c r="A46" s="268"/>
      <c r="B46" s="8" t="s">
        <v>127</v>
      </c>
      <c r="C46" s="22">
        <v>60000000</v>
      </c>
      <c r="D46" s="3"/>
      <c r="E46" s="3"/>
      <c r="F46" s="2">
        <f>SUM(C46:E46)</f>
        <v>60000000</v>
      </c>
      <c r="H46" s="3" t="s">
        <v>7</v>
      </c>
      <c r="I46" s="4"/>
      <c r="J46" s="2"/>
      <c r="K46" s="2"/>
      <c r="L46" s="2"/>
      <c r="M46" s="24">
        <f t="shared" si="12"/>
        <v>0</v>
      </c>
    </row>
    <row r="47" spans="1:13" x14ac:dyDescent="0.2">
      <c r="A47" s="268"/>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68"/>
      <c r="B48" s="8" t="s">
        <v>129</v>
      </c>
      <c r="C48" s="22">
        <v>80000000</v>
      </c>
      <c r="D48" s="3"/>
      <c r="E48" s="3"/>
      <c r="F48" s="2">
        <f t="shared" si="13"/>
        <v>80000000</v>
      </c>
      <c r="H48" s="3" t="s">
        <v>9</v>
      </c>
      <c r="I48" s="4"/>
      <c r="J48" s="2"/>
      <c r="K48" s="2"/>
      <c r="L48" s="2"/>
      <c r="M48" s="24">
        <f t="shared" si="12"/>
        <v>0</v>
      </c>
    </row>
    <row r="49" spans="1:13" x14ac:dyDescent="0.2">
      <c r="A49" s="268"/>
      <c r="B49" s="8" t="s">
        <v>130</v>
      </c>
      <c r="C49" s="22">
        <v>150000000</v>
      </c>
      <c r="D49" s="3"/>
      <c r="E49" s="3"/>
      <c r="F49" s="2">
        <f t="shared" si="13"/>
        <v>150000000</v>
      </c>
      <c r="H49" s="3" t="s">
        <v>30</v>
      </c>
      <c r="I49" s="3"/>
      <c r="J49" s="2"/>
      <c r="K49" s="2"/>
      <c r="L49" s="2"/>
      <c r="M49" s="24">
        <f t="shared" si="12"/>
        <v>0</v>
      </c>
    </row>
    <row r="50" spans="1:13" x14ac:dyDescent="0.2">
      <c r="A50" s="268"/>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68"/>
      <c r="B51" s="3" t="s">
        <v>132</v>
      </c>
      <c r="C51" s="22">
        <v>30000000</v>
      </c>
      <c r="D51" s="3"/>
      <c r="E51" s="3"/>
      <c r="F51" s="2">
        <f t="shared" si="13"/>
        <v>30000000</v>
      </c>
      <c r="L51" s="19"/>
    </row>
    <row r="52" spans="1:13" x14ac:dyDescent="0.2">
      <c r="A52" s="268"/>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68">
        <v>4</v>
      </c>
      <c r="B55" s="237" t="s">
        <v>419</v>
      </c>
      <c r="C55" s="237"/>
      <c r="D55" s="237"/>
      <c r="E55" s="237"/>
      <c r="F55" s="237"/>
      <c r="H55" s="247" t="s">
        <v>108</v>
      </c>
      <c r="I55" s="247"/>
      <c r="J55" s="247"/>
      <c r="K55" s="247"/>
      <c r="L55" s="247"/>
      <c r="M55" s="247"/>
    </row>
    <row r="56" spans="1:13" x14ac:dyDescent="0.2">
      <c r="A56" s="268"/>
      <c r="B56" s="248" t="s">
        <v>18</v>
      </c>
      <c r="C56" s="249" t="s">
        <v>0</v>
      </c>
      <c r="D56" s="249"/>
      <c r="E56" s="249"/>
      <c r="F56" s="248" t="s">
        <v>4</v>
      </c>
      <c r="H56" s="12" t="s">
        <v>5</v>
      </c>
      <c r="I56" s="13" t="s">
        <v>10</v>
      </c>
      <c r="J56" s="13" t="s">
        <v>20</v>
      </c>
      <c r="K56" s="13" t="s">
        <v>21</v>
      </c>
      <c r="L56" s="14" t="s">
        <v>17</v>
      </c>
      <c r="M56" s="15" t="s">
        <v>19</v>
      </c>
    </row>
    <row r="57" spans="1:13" x14ac:dyDescent="0.2">
      <c r="A57" s="268"/>
      <c r="B57" s="248"/>
      <c r="C57" s="16" t="s">
        <v>1</v>
      </c>
      <c r="D57" s="16" t="s">
        <v>2</v>
      </c>
      <c r="E57" s="16" t="s">
        <v>3</v>
      </c>
      <c r="F57" s="248"/>
      <c r="H57" s="3" t="s">
        <v>6</v>
      </c>
      <c r="I57" s="4">
        <f>C58+C59</f>
        <v>30000000</v>
      </c>
      <c r="J57" s="4">
        <f>D60+D61</f>
        <v>1620000000</v>
      </c>
      <c r="K57" s="3"/>
      <c r="L57" s="4">
        <f>SUM(I57:K57)</f>
        <v>1650000000</v>
      </c>
      <c r="M57" s="24">
        <f t="shared" ref="M57:M62" si="16">(L57/$L$62)</f>
        <v>1</v>
      </c>
    </row>
    <row r="58" spans="1:13" x14ac:dyDescent="0.2">
      <c r="A58" s="268"/>
      <c r="B58" s="8" t="s">
        <v>109</v>
      </c>
      <c r="C58" s="22">
        <v>20000000</v>
      </c>
      <c r="D58" s="3"/>
      <c r="E58" s="3"/>
      <c r="F58" s="2">
        <f>SUM(C58:E58)</f>
        <v>20000000</v>
      </c>
      <c r="H58" s="3" t="s">
        <v>7</v>
      </c>
      <c r="I58" s="3"/>
      <c r="J58" s="3"/>
      <c r="K58" s="3"/>
      <c r="L58" s="4"/>
      <c r="M58" s="24">
        <f t="shared" si="16"/>
        <v>0</v>
      </c>
    </row>
    <row r="59" spans="1:13" x14ac:dyDescent="0.2">
      <c r="A59" s="268"/>
      <c r="B59" s="8" t="s">
        <v>110</v>
      </c>
      <c r="C59" s="22">
        <v>10000000</v>
      </c>
      <c r="D59" s="3"/>
      <c r="E59" s="3"/>
      <c r="F59" s="2">
        <f t="shared" ref="F59:F61" si="17">SUM(C59:E59)</f>
        <v>10000000</v>
      </c>
      <c r="H59" s="3" t="s">
        <v>8</v>
      </c>
      <c r="I59" s="4"/>
      <c r="J59" s="4"/>
      <c r="K59" s="3"/>
      <c r="L59" s="4"/>
      <c r="M59" s="24">
        <f t="shared" si="16"/>
        <v>0</v>
      </c>
    </row>
    <row r="60" spans="1:13" ht="22.5" x14ac:dyDescent="0.2">
      <c r="A60" s="268"/>
      <c r="B60" s="8" t="s">
        <v>454</v>
      </c>
      <c r="C60" s="22">
        <v>0</v>
      </c>
      <c r="D60" s="2">
        <v>1600000000</v>
      </c>
      <c r="E60" s="2"/>
      <c r="F60" s="2">
        <f t="shared" si="17"/>
        <v>1600000000</v>
      </c>
      <c r="H60" s="3" t="s">
        <v>9</v>
      </c>
      <c r="I60" s="4"/>
      <c r="J60" s="3"/>
      <c r="K60" s="3"/>
      <c r="L60" s="4"/>
      <c r="M60" s="24">
        <f t="shared" si="16"/>
        <v>0</v>
      </c>
    </row>
    <row r="61" spans="1:13" x14ac:dyDescent="0.2">
      <c r="A61" s="268"/>
      <c r="B61" s="8" t="s">
        <v>111</v>
      </c>
      <c r="C61" s="22">
        <v>0</v>
      </c>
      <c r="D61" s="2">
        <v>20000000</v>
      </c>
      <c r="E61" s="2"/>
      <c r="F61" s="2">
        <f t="shared" si="17"/>
        <v>20000000</v>
      </c>
      <c r="H61" s="3" t="s">
        <v>30</v>
      </c>
      <c r="I61" s="3"/>
      <c r="J61" s="3"/>
      <c r="K61" s="3"/>
      <c r="L61" s="4"/>
      <c r="M61" s="24">
        <f t="shared" si="16"/>
        <v>0</v>
      </c>
    </row>
    <row r="62" spans="1:13" x14ac:dyDescent="0.2">
      <c r="A62" s="268"/>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54" t="s">
        <v>348</v>
      </c>
      <c r="C65" s="254"/>
      <c r="D65" s="254"/>
      <c r="E65" s="254"/>
      <c r="F65" s="254"/>
      <c r="H65" s="254" t="s">
        <v>407</v>
      </c>
      <c r="I65" s="254"/>
      <c r="J65" s="254"/>
      <c r="K65" s="254"/>
      <c r="L65" s="254"/>
      <c r="M65" s="254"/>
    </row>
    <row r="66" spans="1:13" x14ac:dyDescent="0.2">
      <c r="A66" s="28"/>
      <c r="B66" s="255" t="s">
        <v>181</v>
      </c>
      <c r="C66" s="257" t="s">
        <v>0</v>
      </c>
      <c r="D66" s="258"/>
      <c r="E66" s="259"/>
      <c r="F66" s="255" t="s">
        <v>4</v>
      </c>
      <c r="H66" s="65" t="s">
        <v>5</v>
      </c>
      <c r="I66" s="64" t="s">
        <v>10</v>
      </c>
      <c r="J66" s="64" t="s">
        <v>20</v>
      </c>
      <c r="K66" s="64" t="s">
        <v>21</v>
      </c>
      <c r="L66" s="14" t="s">
        <v>17</v>
      </c>
      <c r="M66" s="15" t="s">
        <v>19</v>
      </c>
    </row>
    <row r="67" spans="1:13" x14ac:dyDescent="0.2">
      <c r="A67" s="28"/>
      <c r="B67" s="256"/>
      <c r="C67" s="16" t="s">
        <v>1</v>
      </c>
      <c r="D67" s="16" t="s">
        <v>2</v>
      </c>
      <c r="E67" s="16" t="s">
        <v>3</v>
      </c>
      <c r="F67" s="256"/>
      <c r="H67" s="3" t="s">
        <v>6</v>
      </c>
      <c r="I67" s="4">
        <f>C74</f>
        <v>0</v>
      </c>
      <c r="J67" s="3"/>
      <c r="K67" s="4">
        <f>E74</f>
        <v>1152000000</v>
      </c>
      <c r="L67" s="4">
        <f>SUM(I67:K67)</f>
        <v>1152000000</v>
      </c>
      <c r="M67" s="5">
        <f>(K67/$L$72)</f>
        <v>1</v>
      </c>
    </row>
    <row r="68" spans="1:13" ht="33.75" x14ac:dyDescent="0.2">
      <c r="A68" s="28"/>
      <c r="B68" s="148" t="s">
        <v>185</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48" t="s">
        <v>186</v>
      </c>
      <c r="C69" s="2">
        <v>0</v>
      </c>
      <c r="D69" s="3"/>
      <c r="E69" s="2">
        <v>192000000</v>
      </c>
      <c r="F69" s="4">
        <f t="shared" si="20"/>
        <v>192000000</v>
      </c>
      <c r="H69" s="3" t="s">
        <v>8</v>
      </c>
      <c r="I69" s="3"/>
      <c r="J69" s="3"/>
      <c r="K69" s="3"/>
      <c r="L69" s="3"/>
      <c r="M69" s="5">
        <f t="shared" si="21"/>
        <v>0</v>
      </c>
    </row>
    <row r="70" spans="1:13" ht="22.5" x14ac:dyDescent="0.2">
      <c r="A70" s="28"/>
      <c r="B70" s="148" t="s">
        <v>187</v>
      </c>
      <c r="C70" s="2">
        <v>0</v>
      </c>
      <c r="D70" s="3"/>
      <c r="E70" s="2">
        <v>192000000</v>
      </c>
      <c r="F70" s="4">
        <f t="shared" si="20"/>
        <v>192000000</v>
      </c>
      <c r="H70" s="3" t="s">
        <v>9</v>
      </c>
      <c r="I70" s="3"/>
      <c r="J70" s="3"/>
      <c r="K70" s="3"/>
      <c r="L70" s="3"/>
      <c r="M70" s="5">
        <f t="shared" si="21"/>
        <v>0</v>
      </c>
    </row>
    <row r="71" spans="1:13" x14ac:dyDescent="0.2">
      <c r="A71" s="28"/>
      <c r="B71" s="148" t="s">
        <v>188</v>
      </c>
      <c r="C71" s="2">
        <v>0</v>
      </c>
      <c r="D71" s="3"/>
      <c r="E71" s="2">
        <v>192000000</v>
      </c>
      <c r="F71" s="4">
        <f t="shared" si="20"/>
        <v>192000000</v>
      </c>
      <c r="H71" s="3" t="s">
        <v>30</v>
      </c>
      <c r="I71" s="3"/>
      <c r="J71" s="3"/>
      <c r="K71" s="3"/>
      <c r="L71" s="3"/>
      <c r="M71" s="5">
        <f t="shared" si="21"/>
        <v>0</v>
      </c>
    </row>
    <row r="72" spans="1:13" ht="22.5" x14ac:dyDescent="0.2">
      <c r="A72" s="28"/>
      <c r="B72" s="148" t="s">
        <v>183</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48" t="s">
        <v>184</v>
      </c>
      <c r="C73" s="2">
        <v>0</v>
      </c>
      <c r="D73" s="3"/>
      <c r="E73" s="2">
        <v>192000000</v>
      </c>
      <c r="F73" s="4">
        <f t="shared" si="20"/>
        <v>192000000</v>
      </c>
      <c r="H73" s="7"/>
      <c r="I73" s="19"/>
      <c r="J73" s="19"/>
      <c r="K73" s="19"/>
      <c r="L73" s="19"/>
      <c r="M73" s="60"/>
    </row>
    <row r="74" spans="1:13" x14ac:dyDescent="0.2">
      <c r="A74" s="156"/>
      <c r="B74" s="145" t="s">
        <v>17</v>
      </c>
      <c r="C74" s="2">
        <f>SUM(C68:C73)</f>
        <v>0</v>
      </c>
      <c r="D74" s="2">
        <f t="shared" ref="D74:E74" si="23">SUM(D68:D73)</f>
        <v>0</v>
      </c>
      <c r="E74" s="2">
        <f t="shared" si="23"/>
        <v>1152000000</v>
      </c>
      <c r="F74" s="2">
        <f>SUM(F68:F73)</f>
        <v>1152000000</v>
      </c>
      <c r="H74" s="7"/>
      <c r="I74" s="19"/>
      <c r="J74" s="19"/>
      <c r="K74" s="19"/>
      <c r="L74" s="19"/>
      <c r="M74" s="60"/>
    </row>
    <row r="75" spans="1:13" x14ac:dyDescent="0.2">
      <c r="A75" s="156"/>
      <c r="H75" s="7"/>
      <c r="I75" s="19"/>
      <c r="J75" s="19"/>
      <c r="K75" s="19"/>
      <c r="L75" s="19"/>
      <c r="M75" s="60"/>
    </row>
    <row r="76" spans="1:13" x14ac:dyDescent="0.2">
      <c r="A76" s="156"/>
      <c r="B76" s="158"/>
      <c r="C76" s="11"/>
      <c r="D76" s="7"/>
      <c r="E76" s="7"/>
      <c r="F76" s="19"/>
      <c r="H76" s="7"/>
      <c r="I76" s="19"/>
      <c r="J76" s="19"/>
      <c r="K76" s="19"/>
      <c r="L76" s="19"/>
      <c r="M76" s="60"/>
    </row>
    <row r="77" spans="1:13" ht="22.5" customHeight="1" x14ac:dyDescent="0.2">
      <c r="A77" s="268">
        <v>5</v>
      </c>
      <c r="B77" s="271" t="s">
        <v>414</v>
      </c>
      <c r="C77" s="271"/>
      <c r="D77" s="271"/>
      <c r="E77" s="271"/>
      <c r="F77" s="271"/>
      <c r="H77" s="271" t="s">
        <v>22</v>
      </c>
      <c r="I77" s="271"/>
      <c r="J77" s="271"/>
      <c r="K77" s="271"/>
      <c r="L77" s="271"/>
      <c r="M77" s="271"/>
    </row>
    <row r="78" spans="1:13" x14ac:dyDescent="0.2">
      <c r="A78" s="268"/>
      <c r="B78" s="248" t="s">
        <v>18</v>
      </c>
      <c r="C78" s="249" t="s">
        <v>0</v>
      </c>
      <c r="D78" s="249"/>
      <c r="E78" s="249"/>
      <c r="F78" s="248" t="s">
        <v>4</v>
      </c>
      <c r="H78" s="12" t="s">
        <v>5</v>
      </c>
      <c r="I78" s="13" t="s">
        <v>10</v>
      </c>
      <c r="J78" s="13" t="s">
        <v>20</v>
      </c>
      <c r="K78" s="13" t="s">
        <v>21</v>
      </c>
      <c r="L78" s="14" t="s">
        <v>17</v>
      </c>
      <c r="M78" s="15" t="s">
        <v>19</v>
      </c>
    </row>
    <row r="79" spans="1:13" ht="12.75" customHeight="1" x14ac:dyDescent="0.2">
      <c r="A79" s="268"/>
      <c r="B79" s="248"/>
      <c r="C79" s="16" t="s">
        <v>1</v>
      </c>
      <c r="D79" s="16" t="s">
        <v>2</v>
      </c>
      <c r="E79" s="16" t="s">
        <v>3</v>
      </c>
      <c r="F79" s="248"/>
      <c r="H79" s="3" t="s">
        <v>6</v>
      </c>
      <c r="I79" s="4">
        <f>C80+C81</f>
        <v>330000000</v>
      </c>
      <c r="J79" s="3"/>
      <c r="K79" s="3"/>
      <c r="L79" s="4">
        <f>SUM(I79:K79)</f>
        <v>330000000</v>
      </c>
      <c r="M79" s="5">
        <f>(I79/$L$84)</f>
        <v>0.33333333333333331</v>
      </c>
    </row>
    <row r="80" spans="1:13" x14ac:dyDescent="0.2">
      <c r="A80" s="268"/>
      <c r="B80" s="1" t="s">
        <v>23</v>
      </c>
      <c r="C80" s="2">
        <v>30000000</v>
      </c>
      <c r="D80" s="3"/>
      <c r="E80" s="3"/>
      <c r="F80" s="4">
        <f>SUM(C80:E80)</f>
        <v>30000000</v>
      </c>
      <c r="H80" s="3" t="s">
        <v>7</v>
      </c>
      <c r="I80" s="3"/>
      <c r="J80" s="3"/>
      <c r="K80" s="3"/>
      <c r="L80" s="4"/>
      <c r="M80" s="5">
        <f t="shared" ref="M80:M84" si="24">(I80/$L$84)</f>
        <v>0</v>
      </c>
    </row>
    <row r="81" spans="1:13" x14ac:dyDescent="0.2">
      <c r="A81" s="268"/>
      <c r="B81" s="1" t="s">
        <v>24</v>
      </c>
      <c r="C81" s="2">
        <v>300000000</v>
      </c>
      <c r="D81" s="3"/>
      <c r="E81" s="3"/>
      <c r="F81" s="4">
        <f t="shared" ref="F81:F83" si="25">SUM(C81:E81)</f>
        <v>300000000</v>
      </c>
      <c r="H81" s="3" t="s">
        <v>8</v>
      </c>
      <c r="I81" s="2">
        <f>C82+C83</f>
        <v>660000000</v>
      </c>
      <c r="J81" s="3"/>
      <c r="K81" s="3"/>
      <c r="L81" s="4">
        <f t="shared" ref="L81" si="26">SUM(I81:K81)</f>
        <v>660000000</v>
      </c>
      <c r="M81" s="5">
        <f>(I81/$L$84)</f>
        <v>0.66666666666666663</v>
      </c>
    </row>
    <row r="82" spans="1:13" x14ac:dyDescent="0.2">
      <c r="A82" s="268"/>
      <c r="B82" s="1" t="s">
        <v>25</v>
      </c>
      <c r="C82" s="2">
        <v>300000000</v>
      </c>
      <c r="D82" s="3"/>
      <c r="E82" s="3"/>
      <c r="F82" s="4">
        <f t="shared" si="25"/>
        <v>300000000</v>
      </c>
      <c r="H82" s="3" t="s">
        <v>9</v>
      </c>
      <c r="I82" s="4"/>
      <c r="J82" s="3"/>
      <c r="K82" s="3"/>
      <c r="L82" s="4"/>
      <c r="M82" s="5">
        <f t="shared" si="24"/>
        <v>0</v>
      </c>
    </row>
    <row r="83" spans="1:13" x14ac:dyDescent="0.2">
      <c r="A83" s="268"/>
      <c r="B83" s="1" t="s">
        <v>26</v>
      </c>
      <c r="C83" s="2">
        <v>360000000</v>
      </c>
      <c r="D83" s="3"/>
      <c r="E83" s="3"/>
      <c r="F83" s="4">
        <f t="shared" si="25"/>
        <v>360000000</v>
      </c>
      <c r="H83" s="3" t="s">
        <v>30</v>
      </c>
      <c r="I83" s="3"/>
      <c r="J83" s="3"/>
      <c r="K83" s="3"/>
      <c r="L83" s="4"/>
      <c r="M83" s="5">
        <f t="shared" si="24"/>
        <v>0</v>
      </c>
    </row>
    <row r="84" spans="1:13" x14ac:dyDescent="0.2">
      <c r="A84" s="268"/>
      <c r="B84" s="3" t="s">
        <v>17</v>
      </c>
      <c r="C84" s="4">
        <f>SUM(C80:C83)</f>
        <v>990000000</v>
      </c>
      <c r="D84" s="4"/>
      <c r="E84" s="4"/>
      <c r="F84" s="4">
        <f t="shared" ref="F84" si="27">SUM(F80:F83)</f>
        <v>990000000</v>
      </c>
      <c r="H84" s="3" t="s">
        <v>17</v>
      </c>
      <c r="I84" s="4">
        <f>SUM(I79:I82)</f>
        <v>990000000</v>
      </c>
      <c r="J84" s="4"/>
      <c r="K84" s="4"/>
      <c r="L84" s="4">
        <f>SUM(L79:L82)</f>
        <v>990000000</v>
      </c>
      <c r="M84" s="5">
        <f t="shared" si="24"/>
        <v>1</v>
      </c>
    </row>
    <row r="85" spans="1:13" x14ac:dyDescent="0.2">
      <c r="A85" s="135"/>
      <c r="B85" s="7"/>
      <c r="C85" s="19"/>
      <c r="D85" s="19"/>
      <c r="E85" s="19"/>
      <c r="F85" s="19"/>
      <c r="H85" s="7"/>
      <c r="I85" s="19"/>
      <c r="J85" s="19"/>
      <c r="K85" s="19"/>
      <c r="L85" s="19"/>
      <c r="M85" s="42"/>
    </row>
    <row r="86" spans="1:13" x14ac:dyDescent="0.2">
      <c r="A86" s="135"/>
      <c r="B86" s="7"/>
      <c r="C86" s="19"/>
      <c r="D86" s="19"/>
      <c r="E86" s="19"/>
      <c r="F86" s="19"/>
      <c r="H86" s="7"/>
      <c r="I86" s="19"/>
      <c r="J86" s="19"/>
      <c r="K86" s="19"/>
      <c r="L86" s="19"/>
      <c r="M86" s="42"/>
    </row>
    <row r="87" spans="1:13" ht="22.5" customHeight="1" x14ac:dyDescent="0.2">
      <c r="A87" s="268">
        <v>6</v>
      </c>
      <c r="B87" s="247" t="s">
        <v>415</v>
      </c>
      <c r="C87" s="247"/>
      <c r="D87" s="247"/>
      <c r="E87" s="247"/>
      <c r="F87" s="247"/>
      <c r="H87" s="247" t="s">
        <v>11</v>
      </c>
      <c r="I87" s="247"/>
      <c r="J87" s="247"/>
      <c r="K87" s="247"/>
      <c r="L87" s="247"/>
      <c r="M87" s="247"/>
    </row>
    <row r="88" spans="1:13" x14ac:dyDescent="0.2">
      <c r="A88" s="268"/>
      <c r="B88" s="255" t="s">
        <v>18</v>
      </c>
      <c r="C88" s="257" t="s">
        <v>0</v>
      </c>
      <c r="D88" s="258"/>
      <c r="E88" s="259"/>
      <c r="F88" s="255" t="s">
        <v>4</v>
      </c>
      <c r="H88" s="12" t="s">
        <v>5</v>
      </c>
      <c r="I88" s="13" t="s">
        <v>10</v>
      </c>
      <c r="J88" s="13" t="s">
        <v>20</v>
      </c>
      <c r="K88" s="13" t="s">
        <v>21</v>
      </c>
      <c r="L88" s="14" t="s">
        <v>17</v>
      </c>
      <c r="M88" s="15" t="s">
        <v>19</v>
      </c>
    </row>
    <row r="89" spans="1:13" ht="12.75" customHeight="1" x14ac:dyDescent="0.2">
      <c r="A89" s="268"/>
      <c r="B89" s="256"/>
      <c r="C89" s="16" t="s">
        <v>1</v>
      </c>
      <c r="D89" s="16" t="s">
        <v>2</v>
      </c>
      <c r="E89" s="16" t="s">
        <v>3</v>
      </c>
      <c r="F89" s="256"/>
      <c r="H89" s="3" t="s">
        <v>6</v>
      </c>
      <c r="I89" s="4">
        <f>C95</f>
        <v>300000000</v>
      </c>
      <c r="J89" s="3"/>
      <c r="K89" s="3"/>
      <c r="L89" s="4">
        <f>SUM(I89:K89)</f>
        <v>300000000</v>
      </c>
      <c r="M89" s="5">
        <f>(I89/$L$89)</f>
        <v>1</v>
      </c>
    </row>
    <row r="90" spans="1:13" x14ac:dyDescent="0.2">
      <c r="A90" s="268"/>
      <c r="B90" s="1" t="s">
        <v>12</v>
      </c>
      <c r="C90" s="2">
        <v>30000000</v>
      </c>
      <c r="D90" s="3"/>
      <c r="E90" s="3"/>
      <c r="F90" s="4">
        <f>SUM(C90:E90)</f>
        <v>30000000</v>
      </c>
      <c r="H90" s="3" t="s">
        <v>7</v>
      </c>
      <c r="I90" s="3"/>
      <c r="J90" s="3"/>
      <c r="K90" s="3"/>
      <c r="L90" s="3"/>
      <c r="M90" s="5">
        <f>(I90/$L$89)</f>
        <v>0</v>
      </c>
    </row>
    <row r="91" spans="1:13" x14ac:dyDescent="0.2">
      <c r="A91" s="268"/>
      <c r="B91" s="1" t="s">
        <v>13</v>
      </c>
      <c r="C91" s="2">
        <v>60000000</v>
      </c>
      <c r="D91" s="3"/>
      <c r="E91" s="3"/>
      <c r="F91" s="4">
        <f t="shared" ref="F91:F94" si="28">SUM(C91:E91)</f>
        <v>60000000</v>
      </c>
      <c r="H91" s="3" t="s">
        <v>8</v>
      </c>
      <c r="I91" s="3"/>
      <c r="J91" s="3"/>
      <c r="K91" s="3"/>
      <c r="L91" s="3"/>
      <c r="M91" s="5">
        <f>(I91/$L$89)</f>
        <v>0</v>
      </c>
    </row>
    <row r="92" spans="1:13" x14ac:dyDescent="0.2">
      <c r="A92" s="268"/>
      <c r="B92" s="1" t="s">
        <v>14</v>
      </c>
      <c r="C92" s="2">
        <v>30000000</v>
      </c>
      <c r="D92" s="3"/>
      <c r="E92" s="3"/>
      <c r="F92" s="4">
        <f t="shared" si="28"/>
        <v>30000000</v>
      </c>
      <c r="H92" s="3" t="s">
        <v>9</v>
      </c>
      <c r="I92" s="3"/>
      <c r="J92" s="3"/>
      <c r="K92" s="3"/>
      <c r="L92" s="3"/>
      <c r="M92" s="5">
        <f>(I92/$L$89)</f>
        <v>0</v>
      </c>
    </row>
    <row r="93" spans="1:13" x14ac:dyDescent="0.2">
      <c r="A93" s="268"/>
      <c r="B93" s="1" t="s">
        <v>15</v>
      </c>
      <c r="C93" s="2">
        <v>150000000</v>
      </c>
      <c r="D93" s="3"/>
      <c r="E93" s="3"/>
      <c r="F93" s="4">
        <f t="shared" si="28"/>
        <v>150000000</v>
      </c>
      <c r="H93" s="3" t="s">
        <v>30</v>
      </c>
      <c r="I93" s="3"/>
      <c r="J93" s="3"/>
      <c r="K93" s="3"/>
      <c r="L93" s="3"/>
      <c r="M93" s="5">
        <f>(I93/$L$89)</f>
        <v>0</v>
      </c>
    </row>
    <row r="94" spans="1:13" x14ac:dyDescent="0.2">
      <c r="A94" s="268"/>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68"/>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54" t="s">
        <v>341</v>
      </c>
      <c r="I97" s="254"/>
      <c r="J97" s="254"/>
      <c r="K97" s="254"/>
      <c r="L97" s="254"/>
      <c r="M97" s="254"/>
    </row>
    <row r="98" spans="1:13" x14ac:dyDescent="0.2">
      <c r="A98" s="28"/>
      <c r="B98" s="254" t="s">
        <v>361</v>
      </c>
      <c r="C98" s="254"/>
      <c r="D98" s="254"/>
      <c r="E98" s="254"/>
      <c r="F98" s="254"/>
      <c r="H98" s="65" t="s">
        <v>5</v>
      </c>
      <c r="I98" s="64" t="s">
        <v>10</v>
      </c>
      <c r="J98" s="64" t="s">
        <v>20</v>
      </c>
      <c r="K98" s="64" t="s">
        <v>21</v>
      </c>
      <c r="L98" s="14" t="s">
        <v>17</v>
      </c>
      <c r="M98" s="15" t="s">
        <v>19</v>
      </c>
    </row>
    <row r="99" spans="1:13" x14ac:dyDescent="0.2">
      <c r="A99" s="28"/>
      <c r="B99" s="255" t="s">
        <v>181</v>
      </c>
      <c r="C99" s="257" t="s">
        <v>0</v>
      </c>
      <c r="D99" s="258"/>
      <c r="E99" s="259"/>
      <c r="F99" s="255" t="s">
        <v>4</v>
      </c>
      <c r="H99" s="3" t="s">
        <v>6</v>
      </c>
      <c r="I99" s="4">
        <f>C102</f>
        <v>0</v>
      </c>
      <c r="J99" s="3"/>
      <c r="K99" s="4">
        <f>E102</f>
        <v>480000000</v>
      </c>
      <c r="L99" s="4">
        <f>SUM(I99:K99)</f>
        <v>480000000</v>
      </c>
      <c r="M99" s="5">
        <f>(K99/$L$104)</f>
        <v>1</v>
      </c>
    </row>
    <row r="100" spans="1:13" x14ac:dyDescent="0.2">
      <c r="A100" s="28"/>
      <c r="B100" s="256"/>
      <c r="C100" s="16" t="s">
        <v>1</v>
      </c>
      <c r="D100" s="16" t="s">
        <v>2</v>
      </c>
      <c r="E100" s="16" t="s">
        <v>3</v>
      </c>
      <c r="F100" s="256"/>
      <c r="H100" s="3" t="s">
        <v>7</v>
      </c>
      <c r="I100" s="3"/>
      <c r="J100" s="3"/>
      <c r="K100" s="3"/>
      <c r="L100" s="3"/>
      <c r="M100" s="5">
        <f t="shared" ref="M100:M104" si="29">(K100/$L$104)</f>
        <v>0</v>
      </c>
    </row>
    <row r="101" spans="1:13" ht="21.75" customHeight="1" x14ac:dyDescent="0.2">
      <c r="A101" s="28"/>
      <c r="B101" s="8" t="s">
        <v>362</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68">
        <v>7</v>
      </c>
      <c r="B105" s="247" t="s">
        <v>416</v>
      </c>
      <c r="C105" s="247"/>
      <c r="D105" s="247"/>
      <c r="E105" s="247"/>
      <c r="F105" s="247"/>
      <c r="H105" s="247" t="s">
        <v>27</v>
      </c>
      <c r="I105" s="247"/>
      <c r="J105" s="247"/>
      <c r="K105" s="247"/>
      <c r="L105" s="247"/>
      <c r="M105" s="247"/>
    </row>
    <row r="106" spans="1:13" x14ac:dyDescent="0.2">
      <c r="A106" s="268"/>
      <c r="B106" s="248" t="s">
        <v>18</v>
      </c>
      <c r="C106" s="249" t="s">
        <v>0</v>
      </c>
      <c r="D106" s="249"/>
      <c r="E106" s="249"/>
      <c r="F106" s="248" t="s">
        <v>4</v>
      </c>
      <c r="H106" s="12" t="s">
        <v>5</v>
      </c>
      <c r="I106" s="13" t="s">
        <v>10</v>
      </c>
      <c r="J106" s="13" t="s">
        <v>20</v>
      </c>
      <c r="K106" s="13" t="s">
        <v>21</v>
      </c>
      <c r="L106" s="14" t="s">
        <v>17</v>
      </c>
      <c r="M106" s="15" t="s">
        <v>19</v>
      </c>
    </row>
    <row r="107" spans="1:13" ht="12.75" customHeight="1" x14ac:dyDescent="0.2">
      <c r="A107" s="268"/>
      <c r="B107" s="248"/>
      <c r="C107" s="16" t="s">
        <v>1</v>
      </c>
      <c r="D107" s="16" t="s">
        <v>2</v>
      </c>
      <c r="E107" s="16" t="s">
        <v>3</v>
      </c>
      <c r="F107" s="248"/>
      <c r="H107" s="3" t="s">
        <v>6</v>
      </c>
      <c r="I107" s="4">
        <f>C112</f>
        <v>460000000</v>
      </c>
      <c r="J107" s="3"/>
      <c r="K107" s="3"/>
      <c r="L107" s="4">
        <f>SUM(I107:K107)</f>
        <v>460000000</v>
      </c>
      <c r="M107" s="5">
        <f>(I107/$L$112)</f>
        <v>1</v>
      </c>
    </row>
    <row r="108" spans="1:13" x14ac:dyDescent="0.2">
      <c r="A108" s="268"/>
      <c r="B108" s="1" t="s">
        <v>31</v>
      </c>
      <c r="C108" s="2">
        <v>10000000</v>
      </c>
      <c r="D108" s="3"/>
      <c r="E108" s="3"/>
      <c r="F108" s="4">
        <f>SUM(C108:E108)</f>
        <v>10000000</v>
      </c>
      <c r="H108" s="3" t="s">
        <v>7</v>
      </c>
      <c r="I108" s="3"/>
      <c r="J108" s="3"/>
      <c r="K108" s="3"/>
      <c r="L108" s="3"/>
      <c r="M108" s="5">
        <f t="shared" ref="M108:M111" si="32">(I108/$L$112)</f>
        <v>0</v>
      </c>
    </row>
    <row r="109" spans="1:13" x14ac:dyDescent="0.2">
      <c r="A109" s="268"/>
      <c r="B109" s="1" t="s">
        <v>28</v>
      </c>
      <c r="C109" s="2">
        <v>200000000</v>
      </c>
      <c r="D109" s="3"/>
      <c r="E109" s="3"/>
      <c r="F109" s="4">
        <f t="shared" ref="F109:F111" si="33">SUM(C109:E109)</f>
        <v>200000000</v>
      </c>
      <c r="H109" s="3" t="s">
        <v>8</v>
      </c>
      <c r="I109" s="3"/>
      <c r="J109" s="3"/>
      <c r="K109" s="3"/>
      <c r="L109" s="3"/>
      <c r="M109" s="5">
        <f t="shared" si="32"/>
        <v>0</v>
      </c>
    </row>
    <row r="110" spans="1:13" x14ac:dyDescent="0.2">
      <c r="A110" s="268"/>
      <c r="B110" s="1" t="s">
        <v>32</v>
      </c>
      <c r="C110" s="2">
        <v>200000000</v>
      </c>
      <c r="D110" s="3"/>
      <c r="E110" s="3"/>
      <c r="F110" s="4">
        <f t="shared" si="33"/>
        <v>200000000</v>
      </c>
      <c r="H110" s="3" t="s">
        <v>9</v>
      </c>
      <c r="I110" s="3"/>
      <c r="J110" s="3"/>
      <c r="K110" s="3"/>
      <c r="L110" s="3"/>
      <c r="M110" s="5">
        <f t="shared" si="32"/>
        <v>0</v>
      </c>
    </row>
    <row r="111" spans="1:13" x14ac:dyDescent="0.2">
      <c r="A111" s="268"/>
      <c r="B111" s="1" t="s">
        <v>29</v>
      </c>
      <c r="C111" s="2">
        <v>50000000</v>
      </c>
      <c r="D111" s="3"/>
      <c r="E111" s="3"/>
      <c r="F111" s="4">
        <f t="shared" si="33"/>
        <v>50000000</v>
      </c>
      <c r="H111" s="3" t="s">
        <v>30</v>
      </c>
      <c r="I111" s="3"/>
      <c r="J111" s="3"/>
      <c r="K111" s="3"/>
      <c r="L111" s="3"/>
      <c r="M111" s="5">
        <f t="shared" si="32"/>
        <v>0</v>
      </c>
    </row>
    <row r="112" spans="1:13" x14ac:dyDescent="0.2">
      <c r="A112" s="268"/>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7"/>
      <c r="B113" s="7"/>
      <c r="C113" s="19"/>
      <c r="D113" s="19"/>
      <c r="E113" s="19"/>
      <c r="F113" s="19"/>
      <c r="H113" s="7"/>
      <c r="I113" s="19"/>
      <c r="J113" s="19"/>
      <c r="K113" s="19"/>
      <c r="L113" s="19"/>
      <c r="M113" s="42"/>
    </row>
    <row r="114" spans="1:13" x14ac:dyDescent="0.2">
      <c r="A114" s="77"/>
      <c r="B114" s="7"/>
      <c r="C114" s="19"/>
      <c r="D114" s="19"/>
      <c r="E114" s="19"/>
      <c r="F114" s="19"/>
      <c r="H114" s="7"/>
      <c r="I114" s="19"/>
      <c r="J114" s="19"/>
      <c r="K114" s="19"/>
      <c r="L114" s="19"/>
      <c r="M114" s="42"/>
    </row>
    <row r="115" spans="1:13" s="140" customFormat="1" x14ac:dyDescent="0.2">
      <c r="A115" s="138"/>
      <c r="B115" s="139"/>
      <c r="C115" s="41"/>
      <c r="D115" s="41"/>
      <c r="E115" s="41"/>
      <c r="F115" s="41"/>
      <c r="H115" s="244" t="s">
        <v>413</v>
      </c>
      <c r="I115" s="245"/>
      <c r="J115" s="245"/>
      <c r="K115" s="245"/>
      <c r="L115" s="245"/>
      <c r="M115" s="246"/>
    </row>
    <row r="116" spans="1:13" s="140" customFormat="1" x14ac:dyDescent="0.2">
      <c r="A116" s="138" t="s">
        <v>243</v>
      </c>
      <c r="B116" s="241" t="s">
        <v>413</v>
      </c>
      <c r="C116" s="241"/>
      <c r="D116" s="241"/>
      <c r="E116" s="241"/>
      <c r="F116" s="241"/>
      <c r="H116" s="141" t="s">
        <v>5</v>
      </c>
      <c r="I116" s="142" t="s">
        <v>10</v>
      </c>
      <c r="J116" s="142" t="s">
        <v>20</v>
      </c>
      <c r="K116" s="142" t="s">
        <v>21</v>
      </c>
      <c r="L116" s="143" t="s">
        <v>17</v>
      </c>
      <c r="M116" s="144" t="s">
        <v>19</v>
      </c>
    </row>
    <row r="117" spans="1:13" s="140" customFormat="1" x14ac:dyDescent="0.2">
      <c r="A117" s="138"/>
      <c r="B117" s="263" t="s">
        <v>181</v>
      </c>
      <c r="C117" s="265" t="s">
        <v>0</v>
      </c>
      <c r="D117" s="266"/>
      <c r="E117" s="267"/>
      <c r="F117" s="263" t="s">
        <v>4</v>
      </c>
      <c r="H117" s="145" t="s">
        <v>6</v>
      </c>
      <c r="J117" s="145"/>
      <c r="K117" s="23">
        <f>F120</f>
        <v>1158868700</v>
      </c>
      <c r="L117" s="23">
        <f>SUM(J117:K117)</f>
        <v>1158868700</v>
      </c>
      <c r="M117" s="146">
        <f>(K117/$L$122)</f>
        <v>1</v>
      </c>
    </row>
    <row r="118" spans="1:13" s="140" customFormat="1" x14ac:dyDescent="0.2">
      <c r="A118" s="138"/>
      <c r="B118" s="264"/>
      <c r="C118" s="147" t="s">
        <v>1</v>
      </c>
      <c r="D118" s="147" t="s">
        <v>2</v>
      </c>
      <c r="E118" s="147" t="s">
        <v>3</v>
      </c>
      <c r="F118" s="264"/>
      <c r="H118" s="145" t="s">
        <v>7</v>
      </c>
      <c r="I118" s="145"/>
      <c r="J118" s="145"/>
      <c r="K118" s="145"/>
      <c r="L118" s="145"/>
      <c r="M118" s="146">
        <f t="shared" ref="M118:M122" si="35">(K118/$L$122)</f>
        <v>0</v>
      </c>
    </row>
    <row r="119" spans="1:13" s="140" customFormat="1" ht="22.5" x14ac:dyDescent="0.2">
      <c r="A119" s="138"/>
      <c r="B119" s="148" t="s">
        <v>197</v>
      </c>
      <c r="C119" s="140">
        <v>0</v>
      </c>
      <c r="D119" s="145"/>
      <c r="E119" s="22">
        <v>1158868700</v>
      </c>
      <c r="F119" s="23">
        <f>SUM(D119:E119)</f>
        <v>1158868700</v>
      </c>
      <c r="H119" s="145" t="s">
        <v>8</v>
      </c>
      <c r="I119" s="145"/>
      <c r="J119" s="145"/>
      <c r="K119" s="145"/>
      <c r="L119" s="145"/>
      <c r="M119" s="146">
        <f t="shared" si="35"/>
        <v>0</v>
      </c>
    </row>
    <row r="120" spans="1:13" s="140" customFormat="1" ht="11.25" customHeight="1" x14ac:dyDescent="0.2">
      <c r="A120" s="138"/>
      <c r="B120" s="145" t="s">
        <v>17</v>
      </c>
      <c r="C120" s="22">
        <f>SUM(C119)</f>
        <v>0</v>
      </c>
      <c r="D120" s="22">
        <f t="shared" ref="D120:F120" si="36">SUM(D119)</f>
        <v>0</v>
      </c>
      <c r="E120" s="22">
        <f t="shared" si="36"/>
        <v>1158868700</v>
      </c>
      <c r="F120" s="22">
        <f t="shared" si="36"/>
        <v>1158868700</v>
      </c>
      <c r="H120" s="145" t="s">
        <v>9</v>
      </c>
      <c r="I120" s="145"/>
      <c r="J120" s="145"/>
      <c r="K120" s="145"/>
      <c r="L120" s="145"/>
      <c r="M120" s="146">
        <f t="shared" si="35"/>
        <v>0</v>
      </c>
    </row>
    <row r="121" spans="1:13" s="140" customFormat="1" x14ac:dyDescent="0.2">
      <c r="B121" s="149"/>
      <c r="C121" s="149"/>
      <c r="D121" s="139"/>
      <c r="E121" s="139"/>
      <c r="F121" s="139"/>
      <c r="H121" s="145" t="s">
        <v>30</v>
      </c>
      <c r="I121" s="145"/>
      <c r="J121" s="145"/>
      <c r="K121" s="145"/>
      <c r="L121" s="145"/>
      <c r="M121" s="146">
        <f t="shared" si="35"/>
        <v>0</v>
      </c>
    </row>
    <row r="122" spans="1:13" s="140" customFormat="1" x14ac:dyDescent="0.2">
      <c r="A122" s="138"/>
      <c r="B122" s="139"/>
      <c r="C122" s="41"/>
      <c r="D122" s="41"/>
      <c r="E122" s="41"/>
      <c r="F122" s="41"/>
      <c r="H122" s="145" t="s">
        <v>17</v>
      </c>
      <c r="I122" s="23">
        <f>SUM(I117:I121)</f>
        <v>0</v>
      </c>
      <c r="J122" s="23">
        <f t="shared" ref="J122:L122" si="37">SUM(J117:J121)</f>
        <v>0</v>
      </c>
      <c r="K122" s="23">
        <f t="shared" si="37"/>
        <v>1158868700</v>
      </c>
      <c r="L122" s="23">
        <f t="shared" si="37"/>
        <v>1158868700</v>
      </c>
      <c r="M122" s="146">
        <f t="shared" si="35"/>
        <v>1</v>
      </c>
    </row>
    <row r="123" spans="1:13" s="140" customFormat="1" x14ac:dyDescent="0.2">
      <c r="A123" s="138"/>
      <c r="B123" s="139"/>
      <c r="C123" s="41"/>
      <c r="D123" s="41"/>
      <c r="E123" s="41"/>
      <c r="F123" s="41"/>
    </row>
    <row r="124" spans="1:13" x14ac:dyDescent="0.2">
      <c r="A124" s="77"/>
      <c r="B124" s="7"/>
      <c r="C124" s="19"/>
      <c r="D124" s="19"/>
      <c r="E124" s="19"/>
      <c r="F124" s="19"/>
    </row>
    <row r="125" spans="1:13" ht="23.25" customHeight="1" x14ac:dyDescent="0.2">
      <c r="A125" s="268">
        <v>8</v>
      </c>
      <c r="B125" s="247" t="s">
        <v>420</v>
      </c>
      <c r="C125" s="247"/>
      <c r="D125" s="247"/>
      <c r="E125" s="247"/>
      <c r="F125" s="247"/>
      <c r="H125" s="247" t="s">
        <v>112</v>
      </c>
      <c r="I125" s="247"/>
      <c r="J125" s="247"/>
      <c r="K125" s="247"/>
      <c r="L125" s="247"/>
      <c r="M125" s="247"/>
    </row>
    <row r="126" spans="1:13" x14ac:dyDescent="0.2">
      <c r="A126" s="268"/>
      <c r="B126" s="248" t="s">
        <v>18</v>
      </c>
      <c r="C126" s="249" t="s">
        <v>0</v>
      </c>
      <c r="D126" s="249"/>
      <c r="E126" s="249"/>
      <c r="F126" s="248" t="s">
        <v>4</v>
      </c>
      <c r="H126" s="12" t="s">
        <v>5</v>
      </c>
      <c r="I126" s="13" t="s">
        <v>10</v>
      </c>
      <c r="J126" s="13" t="s">
        <v>20</v>
      </c>
      <c r="K126" s="13" t="s">
        <v>21</v>
      </c>
      <c r="L126" s="14" t="s">
        <v>17</v>
      </c>
      <c r="M126" s="15" t="s">
        <v>19</v>
      </c>
    </row>
    <row r="127" spans="1:13" x14ac:dyDescent="0.2">
      <c r="A127" s="268"/>
      <c r="B127" s="248"/>
      <c r="C127" s="16" t="s">
        <v>1</v>
      </c>
      <c r="D127" s="16" t="s">
        <v>2</v>
      </c>
      <c r="E127" s="16" t="s">
        <v>3</v>
      </c>
      <c r="F127" s="248"/>
      <c r="H127" s="3" t="s">
        <v>6</v>
      </c>
      <c r="I127" s="4">
        <f>C128+C129+C130+C131</f>
        <v>530000000</v>
      </c>
      <c r="J127" s="4">
        <v>400000000</v>
      </c>
      <c r="K127" s="3"/>
      <c r="L127" s="4">
        <f>SUM(I127:K127)</f>
        <v>930000000</v>
      </c>
      <c r="M127" s="24">
        <f t="shared" ref="M127:M132" si="38">(L127/$L$132)</f>
        <v>0.93</v>
      </c>
    </row>
    <row r="128" spans="1:13" x14ac:dyDescent="0.2">
      <c r="A128" s="268"/>
      <c r="B128" s="8" t="s">
        <v>113</v>
      </c>
      <c r="C128" s="22">
        <v>300000000</v>
      </c>
      <c r="D128" s="3"/>
      <c r="E128" s="3"/>
      <c r="F128" s="2">
        <f>SUM(C128:E128)</f>
        <v>300000000</v>
      </c>
      <c r="H128" s="3" t="s">
        <v>7</v>
      </c>
      <c r="I128" s="3"/>
      <c r="J128" s="3"/>
      <c r="K128" s="3"/>
      <c r="L128" s="4"/>
      <c r="M128" s="24">
        <f t="shared" si="38"/>
        <v>0</v>
      </c>
    </row>
    <row r="129" spans="1:13" x14ac:dyDescent="0.2">
      <c r="A129" s="268"/>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68"/>
      <c r="B130" s="8" t="s">
        <v>115</v>
      </c>
      <c r="C130" s="22">
        <v>100000000</v>
      </c>
      <c r="D130" s="2"/>
      <c r="E130" s="3"/>
      <c r="F130" s="2">
        <f t="shared" si="39"/>
        <v>100000000</v>
      </c>
      <c r="H130" s="3" t="s">
        <v>9</v>
      </c>
      <c r="I130" s="4"/>
      <c r="J130" s="2"/>
      <c r="K130" s="3"/>
      <c r="L130" s="4"/>
      <c r="M130" s="24">
        <f t="shared" si="38"/>
        <v>0</v>
      </c>
    </row>
    <row r="131" spans="1:13" x14ac:dyDescent="0.2">
      <c r="A131" s="268"/>
      <c r="B131" s="8" t="s">
        <v>116</v>
      </c>
      <c r="C131" s="22">
        <v>30000000</v>
      </c>
      <c r="D131" s="2"/>
      <c r="E131" s="3"/>
      <c r="F131" s="2">
        <f t="shared" si="39"/>
        <v>30000000</v>
      </c>
      <c r="H131" s="3" t="s">
        <v>30</v>
      </c>
      <c r="I131" s="3"/>
      <c r="J131" s="3"/>
      <c r="K131" s="3"/>
      <c r="L131" s="4"/>
      <c r="M131" s="24">
        <f t="shared" si="38"/>
        <v>0</v>
      </c>
    </row>
    <row r="132" spans="1:13" x14ac:dyDescent="0.2">
      <c r="A132" s="268"/>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68"/>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68">
        <v>9</v>
      </c>
      <c r="B136" s="247" t="s">
        <v>421</v>
      </c>
      <c r="C136" s="247"/>
      <c r="D136" s="247"/>
      <c r="E136" s="247"/>
      <c r="F136" s="247"/>
      <c r="H136" s="247" t="s">
        <v>137</v>
      </c>
      <c r="I136" s="247"/>
      <c r="J136" s="247"/>
      <c r="K136" s="247"/>
      <c r="L136" s="247"/>
      <c r="M136" s="247"/>
    </row>
    <row r="137" spans="1:13" x14ac:dyDescent="0.2">
      <c r="A137" s="268"/>
      <c r="B137" s="248" t="s">
        <v>18</v>
      </c>
      <c r="C137" s="249" t="s">
        <v>0</v>
      </c>
      <c r="D137" s="249"/>
      <c r="E137" s="249"/>
      <c r="F137" s="248" t="s">
        <v>4</v>
      </c>
      <c r="H137" s="18" t="s">
        <v>5</v>
      </c>
      <c r="I137" s="17" t="s">
        <v>10</v>
      </c>
      <c r="J137" s="17" t="s">
        <v>20</v>
      </c>
      <c r="K137" s="17" t="s">
        <v>21</v>
      </c>
      <c r="L137" s="14" t="s">
        <v>17</v>
      </c>
      <c r="M137" s="15" t="s">
        <v>19</v>
      </c>
    </row>
    <row r="138" spans="1:13" x14ac:dyDescent="0.2">
      <c r="A138" s="268"/>
      <c r="B138" s="248"/>
      <c r="C138" s="16" t="s">
        <v>1</v>
      </c>
      <c r="D138" s="16" t="s">
        <v>2</v>
      </c>
      <c r="E138" s="16" t="s">
        <v>3</v>
      </c>
      <c r="F138" s="248"/>
      <c r="H138" s="3" t="s">
        <v>6</v>
      </c>
      <c r="I138" s="4"/>
      <c r="J138" s="2">
        <v>1500000000</v>
      </c>
      <c r="K138" s="2"/>
      <c r="L138" s="2">
        <f>SUM(I138:K138)</f>
        <v>1500000000</v>
      </c>
      <c r="M138" s="24">
        <f t="shared" ref="M138:M143" si="43">(L138/$L$143)</f>
        <v>0.53956834532374098</v>
      </c>
    </row>
    <row r="139" spans="1:13" x14ac:dyDescent="0.2">
      <c r="A139" s="268"/>
      <c r="B139" s="8" t="s">
        <v>128</v>
      </c>
      <c r="C139" s="22">
        <v>300000000</v>
      </c>
      <c r="D139" s="3"/>
      <c r="E139" s="3"/>
      <c r="F139" s="2">
        <f>SUM(C139:E139)</f>
        <v>300000000</v>
      </c>
      <c r="H139" s="3" t="s">
        <v>7</v>
      </c>
      <c r="I139" s="4">
        <v>0</v>
      </c>
      <c r="J139" s="2"/>
      <c r="K139" s="2"/>
      <c r="L139" s="2"/>
      <c r="M139" s="24">
        <f t="shared" si="43"/>
        <v>0</v>
      </c>
    </row>
    <row r="140" spans="1:13" ht="22.5" x14ac:dyDescent="0.2">
      <c r="A140" s="268"/>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68"/>
      <c r="B141" s="8" t="s">
        <v>134</v>
      </c>
      <c r="C141" s="22">
        <v>100000000</v>
      </c>
      <c r="D141" s="3"/>
      <c r="E141" s="3"/>
      <c r="F141" s="2">
        <f>SUM(C141:E141)</f>
        <v>100000000</v>
      </c>
      <c r="H141" s="3" t="s">
        <v>9</v>
      </c>
      <c r="I141" s="4"/>
      <c r="J141" s="2"/>
      <c r="K141" s="2"/>
      <c r="L141" s="2"/>
      <c r="M141" s="24">
        <f t="shared" si="43"/>
        <v>0</v>
      </c>
    </row>
    <row r="142" spans="1:13" x14ac:dyDescent="0.2">
      <c r="A142" s="268"/>
      <c r="B142" s="8" t="s">
        <v>135</v>
      </c>
      <c r="C142" s="22">
        <v>0</v>
      </c>
      <c r="D142" s="2">
        <v>1500000000</v>
      </c>
      <c r="E142" s="3"/>
      <c r="F142" s="2">
        <f>SUM(C142:E142)</f>
        <v>1500000000</v>
      </c>
      <c r="H142" s="3" t="s">
        <v>30</v>
      </c>
      <c r="I142" s="3"/>
      <c r="J142" s="2"/>
      <c r="K142" s="2"/>
      <c r="L142" s="2"/>
      <c r="M142" s="24">
        <f t="shared" si="43"/>
        <v>0</v>
      </c>
    </row>
    <row r="143" spans="1:13" x14ac:dyDescent="0.2">
      <c r="A143" s="268"/>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68"/>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68">
        <v>10</v>
      </c>
      <c r="B147" s="247" t="s">
        <v>422</v>
      </c>
      <c r="C147" s="247"/>
      <c r="D147" s="247"/>
      <c r="E147" s="247"/>
      <c r="F147" s="247"/>
      <c r="H147" s="247" t="s">
        <v>38</v>
      </c>
      <c r="I147" s="247"/>
      <c r="J147" s="247"/>
      <c r="K147" s="247"/>
      <c r="L147" s="247"/>
      <c r="M147" s="247"/>
    </row>
    <row r="148" spans="1:13" x14ac:dyDescent="0.2">
      <c r="A148" s="268"/>
      <c r="B148" s="248" t="s">
        <v>18</v>
      </c>
      <c r="C148" s="249" t="s">
        <v>0</v>
      </c>
      <c r="D148" s="249"/>
      <c r="E148" s="249"/>
      <c r="F148" s="248" t="s">
        <v>4</v>
      </c>
      <c r="H148" s="12" t="s">
        <v>5</v>
      </c>
      <c r="I148" s="13" t="s">
        <v>10</v>
      </c>
      <c r="J148" s="13" t="s">
        <v>20</v>
      </c>
      <c r="K148" s="13" t="s">
        <v>21</v>
      </c>
      <c r="L148" s="14" t="s">
        <v>17</v>
      </c>
      <c r="M148" s="15" t="s">
        <v>19</v>
      </c>
    </row>
    <row r="149" spans="1:13" ht="12.75" customHeight="1" x14ac:dyDescent="0.2">
      <c r="A149" s="268"/>
      <c r="B149" s="248"/>
      <c r="C149" s="16" t="s">
        <v>1</v>
      </c>
      <c r="D149" s="16" t="s">
        <v>2</v>
      </c>
      <c r="E149" s="16" t="s">
        <v>3</v>
      </c>
      <c r="F149" s="248"/>
      <c r="H149" s="3" t="s">
        <v>6</v>
      </c>
      <c r="I149" s="4">
        <f>C150</f>
        <v>100000000</v>
      </c>
      <c r="J149" s="4">
        <f>SUM(D151:D155)</f>
        <v>176221000</v>
      </c>
      <c r="K149" s="3"/>
      <c r="L149" s="4">
        <f>SUM(I149:K149)</f>
        <v>276221000</v>
      </c>
      <c r="M149" s="5">
        <f t="shared" ref="M149:M154" si="45">(L149/$L$154)</f>
        <v>1</v>
      </c>
    </row>
    <row r="150" spans="1:13" ht="22.5" x14ac:dyDescent="0.2">
      <c r="A150" s="268"/>
      <c r="B150" s="8" t="s">
        <v>39</v>
      </c>
      <c r="C150" s="2">
        <v>100000000</v>
      </c>
      <c r="D150" s="2"/>
      <c r="E150" s="2"/>
      <c r="F150" s="2">
        <f>SUM(C150:E150)</f>
        <v>100000000</v>
      </c>
      <c r="H150" s="3" t="s">
        <v>7</v>
      </c>
      <c r="I150" s="3"/>
      <c r="J150" s="3"/>
      <c r="K150" s="3"/>
      <c r="L150" s="4"/>
      <c r="M150" s="5">
        <f t="shared" si="45"/>
        <v>0</v>
      </c>
    </row>
    <row r="151" spans="1:13" ht="22.5" x14ac:dyDescent="0.2">
      <c r="A151" s="268"/>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68"/>
      <c r="B152" s="8" t="s">
        <v>41</v>
      </c>
      <c r="C152" s="2">
        <v>0</v>
      </c>
      <c r="D152" s="2">
        <v>60000000</v>
      </c>
      <c r="E152" s="2"/>
      <c r="F152" s="2">
        <f t="shared" si="46"/>
        <v>60000000</v>
      </c>
      <c r="H152" s="3" t="s">
        <v>9</v>
      </c>
      <c r="I152" s="3"/>
      <c r="J152" s="3"/>
      <c r="K152" s="3"/>
      <c r="L152" s="4"/>
      <c r="M152" s="5">
        <f t="shared" si="45"/>
        <v>0</v>
      </c>
    </row>
    <row r="153" spans="1:13" ht="22.5" x14ac:dyDescent="0.2">
      <c r="A153" s="268"/>
      <c r="B153" s="8" t="s">
        <v>42</v>
      </c>
      <c r="C153" s="2">
        <v>0</v>
      </c>
      <c r="D153" s="2">
        <v>10000000</v>
      </c>
      <c r="E153" s="2"/>
      <c r="F153" s="2">
        <f t="shared" si="46"/>
        <v>10000000</v>
      </c>
      <c r="H153" s="3" t="s">
        <v>30</v>
      </c>
      <c r="I153" s="3"/>
      <c r="J153" s="3"/>
      <c r="K153" s="3"/>
      <c r="L153" s="4"/>
      <c r="M153" s="5">
        <f t="shared" si="45"/>
        <v>0</v>
      </c>
    </row>
    <row r="154" spans="1:13" ht="22.5" x14ac:dyDescent="0.2">
      <c r="A154" s="268"/>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68"/>
      <c r="B155" s="9" t="s">
        <v>44</v>
      </c>
      <c r="C155" s="2">
        <v>0</v>
      </c>
      <c r="D155" s="2">
        <v>6110000</v>
      </c>
      <c r="E155" s="2"/>
      <c r="F155" s="2">
        <f t="shared" si="46"/>
        <v>6110000</v>
      </c>
    </row>
    <row r="156" spans="1:13" x14ac:dyDescent="0.2">
      <c r="A156" s="268"/>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70">
        <v>11</v>
      </c>
      <c r="B159" s="247" t="s">
        <v>423</v>
      </c>
      <c r="C159" s="247"/>
      <c r="D159" s="247"/>
      <c r="E159" s="247"/>
      <c r="F159" s="247"/>
      <c r="H159" s="247" t="s">
        <v>45</v>
      </c>
      <c r="I159" s="247"/>
      <c r="J159" s="247"/>
      <c r="K159" s="247"/>
      <c r="L159" s="247"/>
      <c r="M159" s="247"/>
    </row>
    <row r="160" spans="1:13" x14ac:dyDescent="0.2">
      <c r="A160" s="270"/>
      <c r="B160" s="248" t="s">
        <v>18</v>
      </c>
      <c r="C160" s="249" t="s">
        <v>0</v>
      </c>
      <c r="D160" s="249"/>
      <c r="E160" s="249"/>
      <c r="F160" s="248" t="s">
        <v>4</v>
      </c>
      <c r="H160" s="53" t="s">
        <v>5</v>
      </c>
      <c r="I160" s="52" t="s">
        <v>10</v>
      </c>
      <c r="J160" s="52" t="s">
        <v>20</v>
      </c>
      <c r="K160" s="52" t="s">
        <v>21</v>
      </c>
      <c r="L160" s="14" t="s">
        <v>17</v>
      </c>
      <c r="M160" s="15" t="s">
        <v>19</v>
      </c>
    </row>
    <row r="161" spans="1:13" ht="12.75" customHeight="1" x14ac:dyDescent="0.2">
      <c r="A161" s="270"/>
      <c r="B161" s="248"/>
      <c r="C161" s="16" t="s">
        <v>1</v>
      </c>
      <c r="D161" s="16" t="s">
        <v>2</v>
      </c>
      <c r="E161" s="16" t="s">
        <v>3</v>
      </c>
      <c r="F161" s="248"/>
      <c r="H161" s="3" t="s">
        <v>6</v>
      </c>
      <c r="I161" s="4">
        <f>C162</f>
        <v>851851000</v>
      </c>
      <c r="J161" s="4"/>
      <c r="K161" s="3"/>
      <c r="L161" s="4">
        <f>SUM(I161:K161)</f>
        <v>851851000</v>
      </c>
      <c r="M161" s="5">
        <f t="shared" ref="M161:M166" si="48">(L161/$L$166)</f>
        <v>1</v>
      </c>
    </row>
    <row r="162" spans="1:13" x14ac:dyDescent="0.2">
      <c r="A162" s="270"/>
      <c r="B162" s="1" t="s">
        <v>46</v>
      </c>
      <c r="C162" s="2">
        <v>851851000</v>
      </c>
      <c r="D162" s="2"/>
      <c r="E162" s="2"/>
      <c r="F162" s="2">
        <f>SUM(C162:E162)</f>
        <v>851851000</v>
      </c>
      <c r="H162" s="3" t="s">
        <v>7</v>
      </c>
      <c r="I162" s="3"/>
      <c r="J162" s="3"/>
      <c r="K162" s="3"/>
      <c r="L162" s="4"/>
      <c r="M162" s="5">
        <f t="shared" si="48"/>
        <v>0</v>
      </c>
    </row>
    <row r="163" spans="1:13" x14ac:dyDescent="0.2">
      <c r="A163" s="270"/>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50" t="s">
        <v>342</v>
      </c>
      <c r="C168" s="251"/>
      <c r="D168" s="251"/>
      <c r="E168" s="251"/>
      <c r="F168" s="252"/>
      <c r="H168" s="254" t="s">
        <v>342</v>
      </c>
      <c r="I168" s="254"/>
      <c r="J168" s="254"/>
      <c r="K168" s="254"/>
      <c r="L168" s="254"/>
      <c r="M168" s="254"/>
    </row>
    <row r="169" spans="1:13" x14ac:dyDescent="0.2">
      <c r="B169" s="54" t="s">
        <v>181</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192</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68">
        <v>12</v>
      </c>
      <c r="B177" s="247" t="s">
        <v>424</v>
      </c>
      <c r="C177" s="247"/>
      <c r="D177" s="247"/>
      <c r="E177" s="247"/>
      <c r="F177" s="247"/>
      <c r="H177" s="247" t="s">
        <v>118</v>
      </c>
      <c r="I177" s="247"/>
      <c r="J177" s="247"/>
      <c r="K177" s="247"/>
      <c r="L177" s="247"/>
      <c r="M177" s="247"/>
    </row>
    <row r="178" spans="1:13" x14ac:dyDescent="0.2">
      <c r="A178" s="268"/>
      <c r="B178" s="248" t="s">
        <v>18</v>
      </c>
      <c r="C178" s="249" t="s">
        <v>0</v>
      </c>
      <c r="D178" s="249"/>
      <c r="E178" s="249"/>
      <c r="F178" s="248" t="s">
        <v>4</v>
      </c>
      <c r="H178" s="12" t="s">
        <v>5</v>
      </c>
      <c r="I178" s="13" t="s">
        <v>10</v>
      </c>
      <c r="J178" s="13" t="s">
        <v>20</v>
      </c>
      <c r="K178" s="13" t="s">
        <v>21</v>
      </c>
      <c r="L178" s="14" t="s">
        <v>17</v>
      </c>
      <c r="M178" s="15" t="s">
        <v>19</v>
      </c>
    </row>
    <row r="179" spans="1:13" x14ac:dyDescent="0.2">
      <c r="A179" s="268"/>
      <c r="B179" s="248"/>
      <c r="C179" s="16" t="s">
        <v>1</v>
      </c>
      <c r="D179" s="16" t="s">
        <v>2</v>
      </c>
      <c r="E179" s="16" t="s">
        <v>3</v>
      </c>
      <c r="F179" s="248"/>
      <c r="H179" s="3" t="s">
        <v>6</v>
      </c>
      <c r="I179" s="4">
        <v>1000000000</v>
      </c>
      <c r="J179" s="2">
        <v>2800000000</v>
      </c>
      <c r="K179" s="2"/>
      <c r="L179" s="2">
        <f>SUM(I179:K179)</f>
        <v>3800000000</v>
      </c>
      <c r="M179" s="24">
        <f>(L179/$L$184)</f>
        <v>0.19</v>
      </c>
    </row>
    <row r="180" spans="1:13" ht="22.5" x14ac:dyDescent="0.2">
      <c r="A180" s="268"/>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68"/>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68"/>
      <c r="B182" s="8" t="s">
        <v>121</v>
      </c>
      <c r="C182" s="22">
        <v>500000000</v>
      </c>
      <c r="D182" s="3"/>
      <c r="E182" s="3"/>
      <c r="F182" s="2">
        <f t="shared" si="53"/>
        <v>500000000</v>
      </c>
      <c r="H182" s="3" t="s">
        <v>9</v>
      </c>
      <c r="I182" s="4"/>
      <c r="J182" s="2"/>
      <c r="K182" s="2"/>
      <c r="L182" s="2"/>
      <c r="M182" s="24">
        <f t="shared" si="52"/>
        <v>0</v>
      </c>
    </row>
    <row r="183" spans="1:13" ht="22.5" x14ac:dyDescent="0.2">
      <c r="A183" s="268"/>
      <c r="B183" s="8" t="s">
        <v>122</v>
      </c>
      <c r="C183" s="22">
        <v>500000000</v>
      </c>
      <c r="D183" s="3"/>
      <c r="E183" s="3"/>
      <c r="F183" s="2">
        <f t="shared" si="53"/>
        <v>500000000</v>
      </c>
      <c r="H183" s="3" t="s">
        <v>30</v>
      </c>
      <c r="I183" s="3"/>
      <c r="J183" s="2"/>
      <c r="K183" s="2"/>
      <c r="L183" s="2"/>
      <c r="M183" s="24">
        <f t="shared" si="52"/>
        <v>0</v>
      </c>
    </row>
    <row r="184" spans="1:13" x14ac:dyDescent="0.2">
      <c r="A184" s="268"/>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68"/>
      <c r="B185" s="3" t="s">
        <v>124</v>
      </c>
      <c r="C185" s="22">
        <v>4000000000</v>
      </c>
      <c r="D185" s="3"/>
      <c r="E185" s="3"/>
      <c r="F185" s="2">
        <f t="shared" si="53"/>
        <v>4000000000</v>
      </c>
      <c r="L185" s="19"/>
    </row>
    <row r="186" spans="1:13" x14ac:dyDescent="0.2">
      <c r="A186" s="268"/>
      <c r="B186" s="3" t="s">
        <v>125</v>
      </c>
      <c r="C186" s="6">
        <v>0</v>
      </c>
      <c r="D186" s="22">
        <v>12800000000</v>
      </c>
      <c r="E186" s="3"/>
      <c r="F186" s="2">
        <f t="shared" si="53"/>
        <v>12800000000</v>
      </c>
    </row>
    <row r="187" spans="1:13" x14ac:dyDescent="0.2">
      <c r="A187" s="268"/>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68">
        <v>13</v>
      </c>
      <c r="B190" s="247" t="s">
        <v>425</v>
      </c>
      <c r="C190" s="247"/>
      <c r="D190" s="247"/>
      <c r="E190" s="247"/>
      <c r="F190" s="247"/>
      <c r="H190" s="247" t="s">
        <v>47</v>
      </c>
      <c r="I190" s="247"/>
      <c r="J190" s="247"/>
      <c r="K190" s="247"/>
      <c r="L190" s="247"/>
      <c r="M190" s="247"/>
    </row>
    <row r="191" spans="1:13" x14ac:dyDescent="0.2">
      <c r="A191" s="268"/>
      <c r="B191" s="248" t="s">
        <v>18</v>
      </c>
      <c r="C191" s="249" t="s">
        <v>0</v>
      </c>
      <c r="D191" s="249"/>
      <c r="E191" s="249"/>
      <c r="F191" s="248" t="s">
        <v>4</v>
      </c>
      <c r="H191" s="12" t="s">
        <v>5</v>
      </c>
      <c r="I191" s="13" t="s">
        <v>10</v>
      </c>
      <c r="J191" s="13" t="s">
        <v>20</v>
      </c>
      <c r="K191" s="13" t="s">
        <v>21</v>
      </c>
      <c r="L191" s="14" t="s">
        <v>17</v>
      </c>
      <c r="M191" s="15" t="s">
        <v>19</v>
      </c>
    </row>
    <row r="192" spans="1:13" ht="12.75" customHeight="1" x14ac:dyDescent="0.2">
      <c r="A192" s="268"/>
      <c r="B192" s="248"/>
      <c r="C192" s="16" t="s">
        <v>1</v>
      </c>
      <c r="D192" s="16" t="s">
        <v>2</v>
      </c>
      <c r="E192" s="16" t="s">
        <v>3</v>
      </c>
      <c r="F192" s="248"/>
      <c r="H192" s="3" t="s">
        <v>6</v>
      </c>
      <c r="I192" s="4"/>
      <c r="J192" s="3"/>
      <c r="K192" s="3"/>
      <c r="L192" s="4"/>
      <c r="M192" s="5">
        <f t="shared" ref="M192:M197" si="57">(I192/$L$197)</f>
        <v>0</v>
      </c>
    </row>
    <row r="193" spans="1:13" x14ac:dyDescent="0.2">
      <c r="A193" s="268"/>
      <c r="B193" s="1" t="s">
        <v>48</v>
      </c>
      <c r="C193" s="2">
        <v>48000000</v>
      </c>
      <c r="D193" s="3"/>
      <c r="E193" s="3"/>
      <c r="F193" s="2">
        <f>SUM(C193:E193)</f>
        <v>48000000</v>
      </c>
      <c r="H193" s="3" t="s">
        <v>7</v>
      </c>
      <c r="I193" s="3"/>
      <c r="J193" s="3"/>
      <c r="K193" s="3"/>
      <c r="L193" s="4"/>
      <c r="M193" s="5">
        <f t="shared" si="57"/>
        <v>0</v>
      </c>
    </row>
    <row r="194" spans="1:13" ht="22.5" x14ac:dyDescent="0.2">
      <c r="A194" s="268"/>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68"/>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68"/>
      <c r="B196" s="1" t="s">
        <v>51</v>
      </c>
      <c r="C196" s="2">
        <v>69060000</v>
      </c>
      <c r="D196" s="3"/>
      <c r="E196" s="3"/>
      <c r="F196" s="2">
        <f t="shared" si="58"/>
        <v>69060000</v>
      </c>
      <c r="H196" s="3" t="s">
        <v>30</v>
      </c>
      <c r="I196" s="3"/>
      <c r="J196" s="3"/>
      <c r="K196" s="3"/>
      <c r="L196" s="4"/>
      <c r="M196" s="5">
        <f t="shared" si="57"/>
        <v>0</v>
      </c>
    </row>
    <row r="197" spans="1:13" x14ac:dyDescent="0.2">
      <c r="A197" s="268"/>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68"/>
      <c r="B198" s="3" t="s">
        <v>53</v>
      </c>
      <c r="C198" s="2">
        <v>21060000</v>
      </c>
      <c r="D198" s="3"/>
      <c r="E198" s="3"/>
      <c r="F198" s="2">
        <f t="shared" si="58"/>
        <v>21060000</v>
      </c>
    </row>
    <row r="199" spans="1:13" ht="22.5" x14ac:dyDescent="0.2">
      <c r="A199" s="268"/>
      <c r="B199" s="9" t="s">
        <v>54</v>
      </c>
      <c r="C199" s="2">
        <v>20608000</v>
      </c>
      <c r="D199" s="3"/>
      <c r="E199" s="3"/>
      <c r="F199" s="2">
        <f t="shared" si="58"/>
        <v>20608000</v>
      </c>
      <c r="G199" s="7"/>
      <c r="H199" s="7"/>
    </row>
    <row r="200" spans="1:13" x14ac:dyDescent="0.2">
      <c r="A200" s="268"/>
      <c r="B200" s="3" t="s">
        <v>55</v>
      </c>
      <c r="C200" s="2">
        <v>27272000</v>
      </c>
      <c r="D200" s="3"/>
      <c r="E200" s="3"/>
      <c r="F200" s="2">
        <f t="shared" si="58"/>
        <v>27272000</v>
      </c>
      <c r="G200" s="7"/>
      <c r="H200" s="7"/>
    </row>
    <row r="201" spans="1:13" x14ac:dyDescent="0.2">
      <c r="A201" s="268"/>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68">
        <v>14</v>
      </c>
      <c r="B204" s="247" t="s">
        <v>426</v>
      </c>
      <c r="C204" s="247"/>
      <c r="D204" s="247"/>
      <c r="E204" s="247"/>
      <c r="F204" s="247"/>
      <c r="H204" s="247" t="s">
        <v>33</v>
      </c>
      <c r="I204" s="247"/>
      <c r="J204" s="247"/>
      <c r="K204" s="247"/>
      <c r="L204" s="247"/>
      <c r="M204" s="247"/>
    </row>
    <row r="205" spans="1:13" x14ac:dyDescent="0.2">
      <c r="A205" s="268"/>
      <c r="B205" s="248" t="s">
        <v>18</v>
      </c>
      <c r="C205" s="249" t="s">
        <v>0</v>
      </c>
      <c r="D205" s="249"/>
      <c r="E205" s="249"/>
      <c r="F205" s="248" t="s">
        <v>4</v>
      </c>
      <c r="H205" s="12" t="s">
        <v>5</v>
      </c>
      <c r="I205" s="13" t="s">
        <v>10</v>
      </c>
      <c r="J205" s="13" t="s">
        <v>20</v>
      </c>
      <c r="K205" s="13" t="s">
        <v>21</v>
      </c>
      <c r="L205" s="14" t="s">
        <v>17</v>
      </c>
      <c r="M205" s="15" t="s">
        <v>19</v>
      </c>
    </row>
    <row r="206" spans="1:13" ht="12.75" customHeight="1" x14ac:dyDescent="0.2">
      <c r="A206" s="268"/>
      <c r="B206" s="248"/>
      <c r="C206" s="16" t="s">
        <v>1</v>
      </c>
      <c r="D206" s="16" t="s">
        <v>2</v>
      </c>
      <c r="E206" s="16" t="s">
        <v>3</v>
      </c>
      <c r="F206" s="248"/>
      <c r="H206" s="3" t="s">
        <v>6</v>
      </c>
      <c r="I206" s="4">
        <f>C207+C208</f>
        <v>15000000</v>
      </c>
      <c r="J206" s="3"/>
      <c r="K206" s="3"/>
      <c r="L206" s="4">
        <f>SUM(I206:K206)</f>
        <v>15000000</v>
      </c>
      <c r="M206" s="5">
        <f t="shared" ref="M206:M211" si="59">(I206/$L$211)</f>
        <v>0.06</v>
      </c>
    </row>
    <row r="207" spans="1:13" x14ac:dyDescent="0.2">
      <c r="A207" s="268"/>
      <c r="B207" s="1" t="s">
        <v>34</v>
      </c>
      <c r="C207" s="2">
        <v>5000000</v>
      </c>
      <c r="D207" s="3"/>
      <c r="E207" s="3"/>
      <c r="F207" s="4">
        <f>SUM(C207:E207)</f>
        <v>5000000</v>
      </c>
      <c r="H207" s="3" t="s">
        <v>7</v>
      </c>
      <c r="I207" s="3"/>
      <c r="J207" s="3"/>
      <c r="K207" s="3"/>
      <c r="L207" s="4"/>
      <c r="M207" s="5">
        <f t="shared" si="59"/>
        <v>0</v>
      </c>
    </row>
    <row r="208" spans="1:13" x14ac:dyDescent="0.2">
      <c r="A208" s="268"/>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68"/>
      <c r="B209" s="1" t="s">
        <v>36</v>
      </c>
      <c r="C209" s="2">
        <v>230000000</v>
      </c>
      <c r="D209" s="3"/>
      <c r="E209" s="3"/>
      <c r="F209" s="4">
        <f t="shared" si="60"/>
        <v>230000000</v>
      </c>
      <c r="H209" s="3" t="s">
        <v>9</v>
      </c>
      <c r="I209" s="3"/>
      <c r="J209" s="3"/>
      <c r="K209" s="3"/>
      <c r="L209" s="4"/>
      <c r="M209" s="5">
        <f t="shared" si="59"/>
        <v>0</v>
      </c>
    </row>
    <row r="210" spans="1:13" x14ac:dyDescent="0.2">
      <c r="A210" s="268"/>
      <c r="B210" s="1" t="s">
        <v>37</v>
      </c>
      <c r="C210" s="2">
        <v>5000000</v>
      </c>
      <c r="D210" s="3"/>
      <c r="E210" s="3"/>
      <c r="F210" s="4">
        <f t="shared" si="60"/>
        <v>5000000</v>
      </c>
      <c r="H210" s="3" t="s">
        <v>30</v>
      </c>
      <c r="I210" s="3"/>
      <c r="J210" s="3"/>
      <c r="K210" s="3"/>
      <c r="L210" s="4"/>
      <c r="M210" s="5">
        <f t="shared" si="59"/>
        <v>0</v>
      </c>
    </row>
    <row r="211" spans="1:13" x14ac:dyDescent="0.2">
      <c r="A211" s="268"/>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68">
        <v>15</v>
      </c>
      <c r="B215" s="247" t="s">
        <v>417</v>
      </c>
      <c r="C215" s="247"/>
      <c r="D215" s="247"/>
      <c r="E215" s="247"/>
      <c r="F215" s="247"/>
      <c r="H215" s="247" t="s">
        <v>62</v>
      </c>
      <c r="I215" s="247"/>
      <c r="J215" s="247"/>
      <c r="K215" s="247"/>
      <c r="L215" s="247"/>
      <c r="M215" s="247"/>
    </row>
    <row r="216" spans="1:13" x14ac:dyDescent="0.2">
      <c r="A216" s="268"/>
      <c r="B216" s="248" t="s">
        <v>18</v>
      </c>
      <c r="C216" s="249" t="s">
        <v>0</v>
      </c>
      <c r="D216" s="249"/>
      <c r="E216" s="249"/>
      <c r="F216" s="248" t="s">
        <v>4</v>
      </c>
      <c r="H216" s="12" t="s">
        <v>5</v>
      </c>
      <c r="I216" s="13" t="s">
        <v>10</v>
      </c>
      <c r="J216" s="13" t="s">
        <v>20</v>
      </c>
      <c r="K216" s="13" t="s">
        <v>21</v>
      </c>
      <c r="L216" s="14" t="s">
        <v>17</v>
      </c>
      <c r="M216" s="15" t="s">
        <v>19</v>
      </c>
    </row>
    <row r="217" spans="1:13" ht="12.75" customHeight="1" x14ac:dyDescent="0.2">
      <c r="A217" s="268"/>
      <c r="B217" s="248"/>
      <c r="C217" s="16" t="s">
        <v>1</v>
      </c>
      <c r="D217" s="16" t="s">
        <v>2</v>
      </c>
      <c r="E217" s="16" t="s">
        <v>3</v>
      </c>
      <c r="F217" s="248"/>
      <c r="H217" s="3" t="s">
        <v>6</v>
      </c>
      <c r="I217" s="4"/>
      <c r="J217" s="3"/>
      <c r="K217" s="3"/>
      <c r="L217" s="4"/>
      <c r="M217" s="5">
        <f t="shared" ref="M217:M222" si="63">(I217/$L$222)</f>
        <v>0</v>
      </c>
    </row>
    <row r="218" spans="1:13" x14ac:dyDescent="0.2">
      <c r="A218" s="268"/>
      <c r="B218" s="1" t="s">
        <v>63</v>
      </c>
      <c r="C218" s="2">
        <v>20000000</v>
      </c>
      <c r="D218" s="3"/>
      <c r="E218" s="3"/>
      <c r="F218" s="2">
        <f>SUM(C218:E218)</f>
        <v>20000000</v>
      </c>
      <c r="H218" s="3" t="s">
        <v>7</v>
      </c>
      <c r="I218" s="3"/>
      <c r="J218" s="3"/>
      <c r="K218" s="3"/>
      <c r="L218" s="4"/>
      <c r="M218" s="5">
        <f t="shared" si="63"/>
        <v>0</v>
      </c>
    </row>
    <row r="219" spans="1:13" ht="22.5" x14ac:dyDescent="0.2">
      <c r="A219" s="268"/>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68"/>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68"/>
      <c r="B221" s="1" t="s">
        <v>66</v>
      </c>
      <c r="C221" s="2">
        <v>28800000</v>
      </c>
      <c r="D221" s="3"/>
      <c r="E221" s="3"/>
      <c r="F221" s="2">
        <f t="shared" si="64"/>
        <v>28800000</v>
      </c>
      <c r="H221" s="3" t="s">
        <v>30</v>
      </c>
      <c r="I221" s="3"/>
      <c r="J221" s="3"/>
      <c r="K221" s="3"/>
      <c r="L221" s="4"/>
      <c r="M221" s="5">
        <f t="shared" si="63"/>
        <v>0</v>
      </c>
    </row>
    <row r="222" spans="1:13" x14ac:dyDescent="0.2">
      <c r="A222" s="268"/>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68"/>
      <c r="B223" s="3" t="s">
        <v>53</v>
      </c>
      <c r="C223" s="2">
        <v>15000000</v>
      </c>
      <c r="D223" s="3"/>
      <c r="E223" s="3"/>
      <c r="F223" s="2">
        <f t="shared" si="64"/>
        <v>15000000</v>
      </c>
    </row>
    <row r="224" spans="1:13" ht="23.25" customHeight="1" x14ac:dyDescent="0.2">
      <c r="A224" s="268"/>
      <c r="B224" s="9" t="s">
        <v>67</v>
      </c>
      <c r="C224" s="2">
        <v>10820000</v>
      </c>
      <c r="D224" s="3"/>
      <c r="E224" s="3"/>
      <c r="F224" s="2">
        <f t="shared" si="64"/>
        <v>10820000</v>
      </c>
      <c r="G224" s="7"/>
      <c r="H224" s="7"/>
    </row>
    <row r="225" spans="1:13" ht="22.5" x14ac:dyDescent="0.2">
      <c r="A225" s="268"/>
      <c r="B225" s="9" t="s">
        <v>68</v>
      </c>
      <c r="C225" s="2">
        <v>7200000</v>
      </c>
      <c r="D225" s="3"/>
      <c r="E225" s="3"/>
      <c r="F225" s="2">
        <f t="shared" si="64"/>
        <v>7200000</v>
      </c>
      <c r="G225" s="7"/>
      <c r="H225" s="7"/>
    </row>
    <row r="226" spans="1:13" x14ac:dyDescent="0.2">
      <c r="A226" s="268"/>
      <c r="B226" s="3" t="s">
        <v>69</v>
      </c>
      <c r="C226" s="2">
        <v>3599000</v>
      </c>
      <c r="D226" s="3"/>
      <c r="E226" s="3"/>
      <c r="F226" s="3">
        <f t="shared" si="64"/>
        <v>3599000</v>
      </c>
      <c r="G226" s="7"/>
      <c r="H226" s="7"/>
    </row>
    <row r="227" spans="1:13" x14ac:dyDescent="0.2">
      <c r="A227" s="268"/>
      <c r="B227" s="3" t="s">
        <v>70</v>
      </c>
      <c r="C227" s="4">
        <v>3600000</v>
      </c>
      <c r="D227" s="4"/>
      <c r="E227" s="4"/>
      <c r="F227" s="4">
        <f t="shared" si="64"/>
        <v>3600000</v>
      </c>
      <c r="G227" s="7"/>
      <c r="H227" s="7"/>
    </row>
    <row r="228" spans="1:13" x14ac:dyDescent="0.2">
      <c r="A228" s="268"/>
      <c r="B228" s="3" t="s">
        <v>71</v>
      </c>
      <c r="C228" s="4">
        <v>18181000</v>
      </c>
      <c r="D228" s="4"/>
      <c r="E228" s="4"/>
      <c r="F228" s="4">
        <f t="shared" si="64"/>
        <v>18181000</v>
      </c>
      <c r="G228" s="7"/>
      <c r="H228" s="7"/>
    </row>
    <row r="229" spans="1:13" x14ac:dyDescent="0.2">
      <c r="A229" s="268"/>
      <c r="B229" s="3" t="s">
        <v>17</v>
      </c>
      <c r="C229" s="4">
        <f>SUM(C218:C228)</f>
        <v>200000000</v>
      </c>
      <c r="D229" s="4"/>
      <c r="E229" s="4"/>
      <c r="F229" s="4">
        <f>SUM(F218:F228)</f>
        <v>200000000</v>
      </c>
      <c r="G229" s="7"/>
      <c r="H229" s="7"/>
    </row>
    <row r="230" spans="1:13" x14ac:dyDescent="0.2">
      <c r="A230" s="77"/>
      <c r="B230" s="7"/>
      <c r="C230" s="19"/>
      <c r="D230" s="19"/>
      <c r="E230" s="19"/>
      <c r="F230" s="19"/>
      <c r="G230" s="7"/>
      <c r="H230" s="7"/>
    </row>
    <row r="231" spans="1:13" x14ac:dyDescent="0.2">
      <c r="A231" s="77"/>
      <c r="B231" s="7"/>
      <c r="C231" s="19"/>
      <c r="D231" s="19"/>
      <c r="E231" s="19"/>
      <c r="F231" s="19"/>
      <c r="G231" s="7"/>
      <c r="H231" s="7"/>
    </row>
    <row r="232" spans="1:13" x14ac:dyDescent="0.2">
      <c r="A232" s="77"/>
      <c r="B232" s="139"/>
      <c r="C232" s="41"/>
      <c r="D232" s="41"/>
      <c r="E232" s="41"/>
      <c r="F232" s="41"/>
      <c r="G232" s="140"/>
      <c r="H232" s="244" t="s">
        <v>412</v>
      </c>
      <c r="I232" s="245"/>
      <c r="J232" s="245"/>
      <c r="K232" s="245"/>
      <c r="L232" s="245"/>
      <c r="M232" s="246"/>
    </row>
    <row r="233" spans="1:13" x14ac:dyDescent="0.2">
      <c r="A233" s="156" t="s">
        <v>411</v>
      </c>
      <c r="B233" s="241" t="s">
        <v>412</v>
      </c>
      <c r="C233" s="241"/>
      <c r="D233" s="241"/>
      <c r="E233" s="241"/>
      <c r="F233" s="241"/>
      <c r="G233" s="140"/>
      <c r="H233" s="141" t="s">
        <v>5</v>
      </c>
      <c r="I233" s="142" t="s">
        <v>10</v>
      </c>
      <c r="J233" s="142" t="s">
        <v>20</v>
      </c>
      <c r="K233" s="142" t="s">
        <v>21</v>
      </c>
      <c r="L233" s="143" t="s">
        <v>17</v>
      </c>
      <c r="M233" s="144" t="s">
        <v>19</v>
      </c>
    </row>
    <row r="234" spans="1:13" x14ac:dyDescent="0.2">
      <c r="A234" s="77"/>
      <c r="B234" s="239" t="s">
        <v>181</v>
      </c>
      <c r="C234" s="240" t="s">
        <v>0</v>
      </c>
      <c r="D234" s="240"/>
      <c r="E234" s="240"/>
      <c r="F234" s="239" t="s">
        <v>4</v>
      </c>
      <c r="G234" s="140"/>
      <c r="H234" s="145" t="s">
        <v>6</v>
      </c>
      <c r="I234" s="145"/>
      <c r="J234" s="145"/>
      <c r="K234" s="23">
        <f>E236</f>
        <v>480000000</v>
      </c>
      <c r="L234" s="23">
        <f>SUM(I234:K234)</f>
        <v>480000000</v>
      </c>
      <c r="M234" s="146">
        <f>(K234/$L$239)</f>
        <v>1</v>
      </c>
    </row>
    <row r="235" spans="1:13" x14ac:dyDescent="0.2">
      <c r="A235" s="77"/>
      <c r="B235" s="239"/>
      <c r="C235" s="147" t="s">
        <v>1</v>
      </c>
      <c r="D235" s="147" t="s">
        <v>2</v>
      </c>
      <c r="E235" s="147" t="s">
        <v>3</v>
      </c>
      <c r="F235" s="239"/>
      <c r="G235" s="140"/>
      <c r="H235" s="145" t="s">
        <v>7</v>
      </c>
      <c r="I235" s="145"/>
      <c r="J235" s="145"/>
      <c r="K235" s="145"/>
      <c r="L235" s="145"/>
      <c r="M235" s="146">
        <f>(K235/$L$239)</f>
        <v>0</v>
      </c>
    </row>
    <row r="236" spans="1:13" ht="22.5" x14ac:dyDescent="0.2">
      <c r="A236" s="77"/>
      <c r="B236" s="148" t="s">
        <v>360</v>
      </c>
      <c r="C236" s="22">
        <v>0</v>
      </c>
      <c r="D236" s="145"/>
      <c r="E236" s="23">
        <v>480000000</v>
      </c>
      <c r="F236" s="23">
        <f>SUM(C236:E236)</f>
        <v>480000000</v>
      </c>
      <c r="G236" s="140"/>
      <c r="H236" s="145" t="s">
        <v>8</v>
      </c>
      <c r="I236" s="145"/>
      <c r="J236" s="145"/>
      <c r="K236" s="145"/>
      <c r="L236" s="145"/>
      <c r="M236" s="146">
        <f t="shared" ref="M236:M238" si="65">(K236/$L$239)</f>
        <v>0</v>
      </c>
    </row>
    <row r="237" spans="1:13" x14ac:dyDescent="0.2">
      <c r="A237" s="77"/>
      <c r="B237" s="145" t="s">
        <v>17</v>
      </c>
      <c r="C237" s="22">
        <f>SUM(C236)</f>
        <v>0</v>
      </c>
      <c r="D237" s="22">
        <f t="shared" ref="D237:E237" si="66">SUM(D236)</f>
        <v>0</v>
      </c>
      <c r="E237" s="22">
        <f t="shared" si="66"/>
        <v>480000000</v>
      </c>
      <c r="F237" s="22">
        <f t="shared" ref="F237" si="67">SUM(F236)</f>
        <v>480000000</v>
      </c>
      <c r="G237" s="140"/>
      <c r="H237" s="145" t="s">
        <v>9</v>
      </c>
      <c r="I237" s="145"/>
      <c r="J237" s="145"/>
      <c r="K237" s="145"/>
      <c r="L237" s="145"/>
      <c r="M237" s="146">
        <f t="shared" si="65"/>
        <v>0</v>
      </c>
    </row>
    <row r="238" spans="1:13" x14ac:dyDescent="0.2">
      <c r="A238" s="77"/>
      <c r="B238" s="149"/>
      <c r="C238" s="149"/>
      <c r="D238" s="139"/>
      <c r="E238" s="139"/>
      <c r="F238" s="139"/>
      <c r="G238" s="140"/>
      <c r="H238" s="145" t="s">
        <v>30</v>
      </c>
      <c r="I238" s="145"/>
      <c r="J238" s="145"/>
      <c r="K238" s="145"/>
      <c r="L238" s="145"/>
      <c r="M238" s="146">
        <f t="shared" si="65"/>
        <v>0</v>
      </c>
    </row>
    <row r="239" spans="1:13" x14ac:dyDescent="0.2">
      <c r="A239" s="77"/>
      <c r="B239" s="140"/>
      <c r="C239" s="140"/>
      <c r="D239" s="140"/>
      <c r="E239" s="140"/>
      <c r="F239" s="140"/>
      <c r="G239" s="140"/>
      <c r="H239" s="145" t="s">
        <v>17</v>
      </c>
      <c r="I239" s="23">
        <f>SUM(I234:I238)</f>
        <v>0</v>
      </c>
      <c r="J239" s="23">
        <f t="shared" ref="J239:K239" si="68">SUM(J234:J238)</f>
        <v>0</v>
      </c>
      <c r="K239" s="23">
        <f t="shared" si="68"/>
        <v>480000000</v>
      </c>
      <c r="L239" s="23">
        <f>SUM(L234:L238)</f>
        <v>480000000</v>
      </c>
      <c r="M239" s="146">
        <f>(K239/$L$239)</f>
        <v>1</v>
      </c>
    </row>
    <row r="240" spans="1:13" x14ac:dyDescent="0.2">
      <c r="A240" s="77"/>
      <c r="B240" s="7"/>
      <c r="C240" s="19"/>
      <c r="D240" s="19"/>
      <c r="E240" s="19"/>
      <c r="F240" s="19"/>
      <c r="G240" s="7"/>
      <c r="H240" s="7"/>
    </row>
    <row r="242" spans="1:13" ht="23.25" customHeight="1" x14ac:dyDescent="0.2">
      <c r="A242" s="268">
        <v>16</v>
      </c>
      <c r="B242" s="247" t="s">
        <v>427</v>
      </c>
      <c r="C242" s="247"/>
      <c r="D242" s="247"/>
      <c r="E242" s="247"/>
      <c r="F242" s="247"/>
      <c r="H242" s="247" t="s">
        <v>61</v>
      </c>
      <c r="I242" s="247"/>
      <c r="J242" s="247"/>
      <c r="K242" s="247"/>
      <c r="L242" s="247"/>
      <c r="M242" s="247"/>
    </row>
    <row r="243" spans="1:13" x14ac:dyDescent="0.2">
      <c r="A243" s="268"/>
      <c r="B243" s="248" t="s">
        <v>18</v>
      </c>
      <c r="C243" s="249" t="s">
        <v>0</v>
      </c>
      <c r="D243" s="249"/>
      <c r="E243" s="249"/>
      <c r="F243" s="248" t="s">
        <v>4</v>
      </c>
      <c r="H243" s="12" t="s">
        <v>5</v>
      </c>
      <c r="I243" s="13" t="s">
        <v>10</v>
      </c>
      <c r="J243" s="13" t="s">
        <v>20</v>
      </c>
      <c r="K243" s="13" t="s">
        <v>21</v>
      </c>
      <c r="L243" s="14" t="s">
        <v>17</v>
      </c>
      <c r="M243" s="15" t="s">
        <v>19</v>
      </c>
    </row>
    <row r="244" spans="1:13" x14ac:dyDescent="0.2">
      <c r="A244" s="268"/>
      <c r="B244" s="248"/>
      <c r="C244" s="16" t="s">
        <v>1</v>
      </c>
      <c r="D244" s="16" t="s">
        <v>2</v>
      </c>
      <c r="E244" s="16" t="s">
        <v>3</v>
      </c>
      <c r="F244" s="248"/>
      <c r="H244" s="3" t="s">
        <v>6</v>
      </c>
      <c r="I244" s="4">
        <f>C247+C248+C249</f>
        <v>250000000</v>
      </c>
      <c r="J244" s="3"/>
      <c r="K244" s="3"/>
      <c r="L244" s="4">
        <f>SUM(I244:K244)</f>
        <v>250000000</v>
      </c>
      <c r="M244" s="5">
        <f>(I244/$L$249)</f>
        <v>0.83333333333333337</v>
      </c>
    </row>
    <row r="245" spans="1:13" x14ac:dyDescent="0.2">
      <c r="A245" s="268"/>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68"/>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68"/>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68"/>
      <c r="B248" s="8" t="s">
        <v>59</v>
      </c>
      <c r="C248" s="2">
        <v>110000000</v>
      </c>
      <c r="D248" s="3"/>
      <c r="E248" s="3"/>
      <c r="F248" s="2">
        <f t="shared" si="70"/>
        <v>110000000</v>
      </c>
      <c r="H248" s="3" t="s">
        <v>30</v>
      </c>
      <c r="I248" s="3"/>
      <c r="J248" s="3"/>
      <c r="K248" s="3"/>
      <c r="L248" s="4"/>
      <c r="M248" s="5">
        <f t="shared" si="69"/>
        <v>0</v>
      </c>
    </row>
    <row r="249" spans="1:13" ht="33.75" x14ac:dyDescent="0.2">
      <c r="A249" s="268"/>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68"/>
      <c r="B250" s="3" t="s">
        <v>17</v>
      </c>
      <c r="C250" s="4">
        <f>SUM(C245:C249)</f>
        <v>300000000</v>
      </c>
      <c r="D250" s="4"/>
      <c r="E250" s="4"/>
      <c r="F250" s="2">
        <f>SUM(C250:E250)</f>
        <v>300000000</v>
      </c>
    </row>
    <row r="253" spans="1:13" ht="22.5" customHeight="1" x14ac:dyDescent="0.2">
      <c r="A253" s="242" t="s">
        <v>467</v>
      </c>
      <c r="B253" s="237" t="s">
        <v>452</v>
      </c>
      <c r="C253" s="237"/>
      <c r="D253" s="237"/>
      <c r="E253" s="237"/>
      <c r="F253" s="237"/>
      <c r="G253" s="140"/>
      <c r="H253" s="238" t="s">
        <v>178</v>
      </c>
      <c r="I253" s="238"/>
      <c r="J253" s="238"/>
      <c r="K253" s="238"/>
      <c r="L253" s="238"/>
      <c r="M253" s="238"/>
    </row>
    <row r="254" spans="1:13" x14ac:dyDescent="0.2">
      <c r="A254" s="242"/>
      <c r="B254" s="239" t="s">
        <v>18</v>
      </c>
      <c r="C254" s="240" t="s">
        <v>0</v>
      </c>
      <c r="D254" s="240"/>
      <c r="E254" s="240"/>
      <c r="F254" s="239" t="s">
        <v>4</v>
      </c>
      <c r="G254" s="140"/>
      <c r="H254" s="141" t="s">
        <v>5</v>
      </c>
      <c r="I254" s="142" t="s">
        <v>10</v>
      </c>
      <c r="J254" s="142" t="s">
        <v>20</v>
      </c>
      <c r="K254" s="142" t="s">
        <v>21</v>
      </c>
      <c r="L254" s="143" t="s">
        <v>17</v>
      </c>
      <c r="M254" s="144" t="s">
        <v>19</v>
      </c>
    </row>
    <row r="255" spans="1:13" x14ac:dyDescent="0.2">
      <c r="A255" s="242"/>
      <c r="B255" s="239"/>
      <c r="C255" s="147" t="s">
        <v>1</v>
      </c>
      <c r="D255" s="147" t="s">
        <v>2</v>
      </c>
      <c r="E255" s="147" t="s">
        <v>3</v>
      </c>
      <c r="F255" s="239"/>
      <c r="G255" s="140"/>
      <c r="H255" s="145" t="s">
        <v>6</v>
      </c>
      <c r="I255" s="23">
        <f>SUM(C256:C263)</f>
        <v>2940910000</v>
      </c>
      <c r="J255" s="145"/>
      <c r="K255" s="23">
        <f>E264</f>
        <v>1600000000</v>
      </c>
      <c r="L255" s="23">
        <f>SUM(I255:K255)</f>
        <v>4540910000</v>
      </c>
      <c r="M255" s="146">
        <f>(L255/$L$260)</f>
        <v>1</v>
      </c>
    </row>
    <row r="256" spans="1:13" ht="24" x14ac:dyDescent="0.2">
      <c r="A256" s="242"/>
      <c r="B256" s="163" t="s">
        <v>370</v>
      </c>
      <c r="C256" s="34">
        <v>468000000</v>
      </c>
      <c r="D256" s="161"/>
      <c r="E256" s="161"/>
      <c r="F256" s="22">
        <f>SUM(C256:E256)</f>
        <v>468000000</v>
      </c>
      <c r="G256" s="140"/>
      <c r="H256" s="145" t="s">
        <v>7</v>
      </c>
      <c r="I256" s="145"/>
      <c r="J256" s="145"/>
      <c r="K256" s="145"/>
      <c r="L256" s="23"/>
      <c r="M256" s="146">
        <f t="shared" ref="M256:M260" si="71">(L256/$L$260)</f>
        <v>0</v>
      </c>
    </row>
    <row r="257" spans="1:13" ht="12" x14ac:dyDescent="0.2">
      <c r="A257" s="242"/>
      <c r="B257" s="163" t="s">
        <v>371</v>
      </c>
      <c r="C257" s="34">
        <v>350100000</v>
      </c>
      <c r="D257" s="161"/>
      <c r="E257" s="161"/>
      <c r="F257" s="22">
        <f t="shared" ref="F257:F264" si="72">SUM(C257:E257)</f>
        <v>350100000</v>
      </c>
      <c r="G257" s="140"/>
      <c r="H257" s="145" t="s">
        <v>8</v>
      </c>
      <c r="I257" s="145"/>
      <c r="J257" s="145"/>
      <c r="K257" s="145"/>
      <c r="L257" s="23"/>
      <c r="M257" s="146">
        <f t="shared" si="71"/>
        <v>0</v>
      </c>
    </row>
    <row r="258" spans="1:13" x14ac:dyDescent="0.2">
      <c r="A258" s="242"/>
      <c r="B258" s="164" t="s">
        <v>372</v>
      </c>
      <c r="C258" s="34">
        <v>210000000</v>
      </c>
      <c r="D258" s="161"/>
      <c r="E258" s="161"/>
      <c r="F258" s="22">
        <f t="shared" si="72"/>
        <v>210000000</v>
      </c>
      <c r="G258" s="140"/>
      <c r="H258" s="145" t="s">
        <v>9</v>
      </c>
      <c r="I258" s="23"/>
      <c r="J258" s="145"/>
      <c r="K258" s="145"/>
      <c r="L258" s="23">
        <f>SUM(I258:K258)</f>
        <v>0</v>
      </c>
      <c r="M258" s="146">
        <f t="shared" si="71"/>
        <v>0</v>
      </c>
    </row>
    <row r="259" spans="1:13" ht="12" x14ac:dyDescent="0.2">
      <c r="A259" s="242"/>
      <c r="B259" s="165" t="s">
        <v>373</v>
      </c>
      <c r="C259" s="34">
        <v>25000000</v>
      </c>
      <c r="D259" s="161"/>
      <c r="E259" s="161"/>
      <c r="F259" s="22">
        <f t="shared" si="72"/>
        <v>25000000</v>
      </c>
      <c r="G259" s="140"/>
      <c r="H259" s="145" t="s">
        <v>30</v>
      </c>
      <c r="I259" s="145"/>
      <c r="J259" s="145"/>
      <c r="K259" s="145"/>
      <c r="L259" s="23"/>
      <c r="M259" s="146">
        <f t="shared" si="71"/>
        <v>0</v>
      </c>
    </row>
    <row r="260" spans="1:13" ht="36" x14ac:dyDescent="0.2">
      <c r="A260" s="242"/>
      <c r="B260" s="163" t="s">
        <v>374</v>
      </c>
      <c r="C260" s="34">
        <v>412810000</v>
      </c>
      <c r="D260" s="161"/>
      <c r="E260" s="161"/>
      <c r="F260" s="22">
        <f t="shared" si="72"/>
        <v>412810000</v>
      </c>
      <c r="G260" s="140"/>
      <c r="H260" s="145" t="s">
        <v>17</v>
      </c>
      <c r="I260" s="23">
        <f>SUM(I255:I259)</f>
        <v>2940910000</v>
      </c>
      <c r="J260" s="23">
        <f t="shared" ref="J260:L260" si="73">SUM(J255:J259)</f>
        <v>0</v>
      </c>
      <c r="K260" s="23">
        <f t="shared" si="73"/>
        <v>1600000000</v>
      </c>
      <c r="L260" s="23">
        <f t="shared" si="73"/>
        <v>4540910000</v>
      </c>
      <c r="M260" s="146">
        <f t="shared" si="71"/>
        <v>1</v>
      </c>
    </row>
    <row r="261" spans="1:13" ht="24" x14ac:dyDescent="0.2">
      <c r="A261" s="242"/>
      <c r="B261" s="163" t="s">
        <v>375</v>
      </c>
      <c r="C261" s="34">
        <v>675000000</v>
      </c>
      <c r="D261" s="161"/>
      <c r="E261" s="161"/>
      <c r="F261" s="22">
        <f t="shared" si="72"/>
        <v>675000000</v>
      </c>
      <c r="G261" s="140"/>
      <c r="H261" s="139"/>
      <c r="I261" s="41"/>
      <c r="J261" s="41"/>
      <c r="K261" s="41"/>
      <c r="L261" s="41"/>
      <c r="M261" s="168"/>
    </row>
    <row r="262" spans="1:13" ht="36" x14ac:dyDescent="0.2">
      <c r="A262" s="242"/>
      <c r="B262" s="163" t="s">
        <v>376</v>
      </c>
      <c r="C262" s="37">
        <v>500000000</v>
      </c>
      <c r="D262" s="37"/>
      <c r="E262" s="37"/>
      <c r="F262" s="22">
        <f t="shared" si="72"/>
        <v>500000000</v>
      </c>
      <c r="G262" s="140"/>
      <c r="H262" s="139"/>
      <c r="I262" s="41"/>
      <c r="J262" s="41"/>
      <c r="K262" s="41"/>
      <c r="L262" s="41"/>
      <c r="M262" s="168"/>
    </row>
    <row r="263" spans="1:13" ht="36" x14ac:dyDescent="0.2">
      <c r="A263" s="242"/>
      <c r="B263" s="163" t="s">
        <v>376</v>
      </c>
      <c r="C263" s="37">
        <v>300000000</v>
      </c>
      <c r="D263" s="37"/>
      <c r="E263" s="37"/>
      <c r="F263" s="22">
        <f t="shared" si="72"/>
        <v>300000000</v>
      </c>
      <c r="G263" s="140"/>
      <c r="H263" s="139"/>
      <c r="I263" s="41"/>
      <c r="J263" s="41"/>
      <c r="K263" s="41"/>
      <c r="L263" s="41"/>
      <c r="M263" s="168"/>
    </row>
    <row r="264" spans="1:13" ht="24" x14ac:dyDescent="0.2">
      <c r="A264" s="242"/>
      <c r="B264" s="163" t="s">
        <v>377</v>
      </c>
      <c r="C264" s="161">
        <v>0</v>
      </c>
      <c r="D264" s="37"/>
      <c r="E264" s="37">
        <v>1600000000</v>
      </c>
      <c r="F264" s="22">
        <f t="shared" si="72"/>
        <v>1600000000</v>
      </c>
      <c r="G264" s="140"/>
      <c r="H264" s="140"/>
      <c r="I264" s="140"/>
      <c r="J264" s="140"/>
      <c r="K264" s="140"/>
      <c r="L264" s="140"/>
      <c r="M264" s="140"/>
    </row>
    <row r="265" spans="1:13" x14ac:dyDescent="0.2">
      <c r="A265" s="51"/>
      <c r="B265" s="145" t="s">
        <v>17</v>
      </c>
      <c r="C265" s="23">
        <f>SUM(C256:C264)</f>
        <v>2940910000</v>
      </c>
      <c r="D265" s="23">
        <f t="shared" ref="D265:E265" si="74">SUM(D256:D264)</f>
        <v>0</v>
      </c>
      <c r="E265" s="23">
        <f t="shared" si="74"/>
        <v>1600000000</v>
      </c>
      <c r="F265" s="22">
        <f>SUM(C265:E265)</f>
        <v>4540910000</v>
      </c>
      <c r="G265" s="140"/>
      <c r="H265" s="140"/>
      <c r="I265" s="140"/>
      <c r="J265" s="140"/>
      <c r="K265" s="140"/>
      <c r="L265" s="140"/>
      <c r="M265" s="140"/>
    </row>
    <row r="266" spans="1:13" x14ac:dyDescent="0.2">
      <c r="A266" s="51"/>
      <c r="B266" s="139"/>
      <c r="C266" s="41"/>
      <c r="D266" s="41"/>
      <c r="E266" s="41"/>
      <c r="F266" s="169"/>
      <c r="G266" s="140"/>
      <c r="H266" s="140"/>
      <c r="I266" s="140"/>
      <c r="J266" s="140"/>
      <c r="K266" s="140"/>
      <c r="L266" s="140"/>
      <c r="M266" s="140"/>
    </row>
    <row r="267" spans="1:13" x14ac:dyDescent="0.2">
      <c r="A267" s="51"/>
      <c r="B267" s="139"/>
      <c r="C267" s="41"/>
      <c r="D267" s="41"/>
      <c r="E267" s="41"/>
      <c r="F267" s="169"/>
      <c r="G267" s="140"/>
      <c r="H267" s="140"/>
      <c r="I267" s="140"/>
      <c r="J267" s="140"/>
      <c r="K267" s="140"/>
      <c r="L267" s="140"/>
      <c r="M267" s="140"/>
    </row>
    <row r="268" spans="1:13" ht="22.5" customHeight="1" x14ac:dyDescent="0.2">
      <c r="A268" s="243" t="s">
        <v>468</v>
      </c>
      <c r="B268" s="237" t="s">
        <v>453</v>
      </c>
      <c r="C268" s="237"/>
      <c r="D268" s="237"/>
      <c r="E268" s="237"/>
      <c r="F268" s="237"/>
      <c r="G268" s="160"/>
      <c r="H268" s="237" t="s">
        <v>179</v>
      </c>
      <c r="I268" s="237"/>
      <c r="J268" s="237"/>
      <c r="K268" s="237"/>
      <c r="L268" s="237"/>
      <c r="M268" s="237"/>
    </row>
    <row r="269" spans="1:13" x14ac:dyDescent="0.2">
      <c r="A269" s="243"/>
      <c r="B269" s="239" t="s">
        <v>18</v>
      </c>
      <c r="C269" s="240" t="s">
        <v>0</v>
      </c>
      <c r="D269" s="240"/>
      <c r="E269" s="240"/>
      <c r="F269" s="239" t="s">
        <v>4</v>
      </c>
      <c r="G269" s="160"/>
      <c r="H269" s="141" t="s">
        <v>5</v>
      </c>
      <c r="I269" s="142" t="s">
        <v>10</v>
      </c>
      <c r="J269" s="142" t="s">
        <v>20</v>
      </c>
      <c r="K269" s="142" t="s">
        <v>21</v>
      </c>
      <c r="L269" s="143" t="s">
        <v>17</v>
      </c>
      <c r="M269" s="144" t="s">
        <v>19</v>
      </c>
    </row>
    <row r="270" spans="1:13" x14ac:dyDescent="0.2">
      <c r="A270" s="243"/>
      <c r="B270" s="239"/>
      <c r="C270" s="147" t="s">
        <v>1</v>
      </c>
      <c r="D270" s="147" t="s">
        <v>2</v>
      </c>
      <c r="E270" s="147" t="s">
        <v>3</v>
      </c>
      <c r="F270" s="239"/>
      <c r="G270" s="160"/>
      <c r="H270" s="161" t="s">
        <v>6</v>
      </c>
      <c r="I270" s="37">
        <f>C278</f>
        <v>703000000</v>
      </c>
      <c r="J270" s="161"/>
      <c r="K270" s="37">
        <f>E278</f>
        <v>97000000</v>
      </c>
      <c r="L270" s="37">
        <f>SUM(I270:K270)</f>
        <v>800000000</v>
      </c>
      <c r="M270" s="162">
        <f>(L270/$L$275)</f>
        <v>1</v>
      </c>
    </row>
    <row r="271" spans="1:13" ht="25.5" x14ac:dyDescent="0.2">
      <c r="A271" s="243"/>
      <c r="B271" s="170" t="s">
        <v>378</v>
      </c>
      <c r="C271" s="34">
        <v>288000000</v>
      </c>
      <c r="D271" s="161"/>
      <c r="E271" s="161"/>
      <c r="F271" s="34">
        <f>SUM(C271:E271)</f>
        <v>288000000</v>
      </c>
      <c r="G271" s="160"/>
      <c r="H271" s="161" t="s">
        <v>7</v>
      </c>
      <c r="I271" s="161"/>
      <c r="J271" s="161"/>
      <c r="K271" s="161"/>
      <c r="L271" s="37"/>
      <c r="M271" s="162">
        <f t="shared" ref="M271:M275" si="75">(L271/$L$275)</f>
        <v>0</v>
      </c>
    </row>
    <row r="272" spans="1:13" ht="25.5" x14ac:dyDescent="0.2">
      <c r="A272" s="243"/>
      <c r="B272" s="170" t="s">
        <v>379</v>
      </c>
      <c r="C272" s="34">
        <v>250000000</v>
      </c>
      <c r="D272" s="161"/>
      <c r="E272" s="161"/>
      <c r="F272" s="34">
        <f t="shared" ref="F272:F278" si="76">SUM(C272:E272)</f>
        <v>250000000</v>
      </c>
      <c r="G272" s="160"/>
      <c r="H272" s="161" t="s">
        <v>8</v>
      </c>
      <c r="I272" s="161"/>
      <c r="J272" s="161"/>
      <c r="K272" s="161"/>
      <c r="L272" s="37"/>
      <c r="M272" s="162">
        <f t="shared" si="75"/>
        <v>0</v>
      </c>
    </row>
    <row r="273" spans="1:13" ht="25.5" x14ac:dyDescent="0.2">
      <c r="A273" s="243"/>
      <c r="B273" s="170" t="s">
        <v>380</v>
      </c>
      <c r="C273" s="34">
        <v>50000000</v>
      </c>
      <c r="D273" s="161"/>
      <c r="E273" s="161"/>
      <c r="F273" s="34">
        <f t="shared" si="76"/>
        <v>50000000</v>
      </c>
      <c r="G273" s="160"/>
      <c r="H273" s="161" t="s">
        <v>9</v>
      </c>
      <c r="I273" s="37"/>
      <c r="J273" s="161"/>
      <c r="K273" s="161"/>
      <c r="L273" s="37"/>
      <c r="M273" s="162">
        <f t="shared" si="75"/>
        <v>0</v>
      </c>
    </row>
    <row r="274" spans="1:13" ht="12.75" x14ac:dyDescent="0.2">
      <c r="A274" s="243"/>
      <c r="B274" s="171" t="s">
        <v>80</v>
      </c>
      <c r="C274" s="34">
        <v>50000000</v>
      </c>
      <c r="D274" s="161"/>
      <c r="E274" s="161"/>
      <c r="F274" s="34">
        <f t="shared" si="76"/>
        <v>50000000</v>
      </c>
      <c r="G274" s="160"/>
      <c r="H274" s="161" t="s">
        <v>30</v>
      </c>
      <c r="I274" s="161"/>
      <c r="J274" s="161"/>
      <c r="K274" s="161"/>
      <c r="L274" s="37"/>
      <c r="M274" s="162">
        <f t="shared" si="75"/>
        <v>0</v>
      </c>
    </row>
    <row r="275" spans="1:13" ht="25.5" x14ac:dyDescent="0.2">
      <c r="A275" s="243"/>
      <c r="B275" s="170" t="s">
        <v>381</v>
      </c>
      <c r="C275" s="34">
        <v>50000000</v>
      </c>
      <c r="D275" s="161"/>
      <c r="E275" s="161"/>
      <c r="F275" s="34">
        <f t="shared" si="76"/>
        <v>50000000</v>
      </c>
      <c r="G275" s="160"/>
      <c r="H275" s="161" t="s">
        <v>17</v>
      </c>
      <c r="I275" s="37">
        <f>SUM(I270:I274)</f>
        <v>703000000</v>
      </c>
      <c r="J275" s="37">
        <f t="shared" ref="J275" si="77">SUM(J270:J274)</f>
        <v>0</v>
      </c>
      <c r="K275" s="37">
        <f>SUM(K270:K274)</f>
        <v>97000000</v>
      </c>
      <c r="L275" s="37">
        <f>SUM(I275:K275)</f>
        <v>800000000</v>
      </c>
      <c r="M275" s="162">
        <f t="shared" si="75"/>
        <v>1</v>
      </c>
    </row>
    <row r="276" spans="1:13" ht="12.75" x14ac:dyDescent="0.2">
      <c r="A276" s="243"/>
      <c r="B276" s="171" t="s">
        <v>383</v>
      </c>
      <c r="C276" s="6">
        <v>0</v>
      </c>
      <c r="D276" s="161"/>
      <c r="E276" s="34">
        <v>97000000</v>
      </c>
      <c r="F276" s="34">
        <f t="shared" si="76"/>
        <v>97000000</v>
      </c>
      <c r="G276" s="160"/>
      <c r="H276" s="160"/>
      <c r="I276" s="160"/>
      <c r="J276" s="160"/>
      <c r="K276" s="160"/>
      <c r="L276" s="160"/>
      <c r="M276" s="160"/>
    </row>
    <row r="277" spans="1:13" ht="12.75" x14ac:dyDescent="0.2">
      <c r="A277" s="79"/>
      <c r="B277" s="171" t="s">
        <v>382</v>
      </c>
      <c r="C277" s="37">
        <v>15000000</v>
      </c>
      <c r="D277" s="37"/>
      <c r="E277" s="37"/>
      <c r="F277" s="34">
        <f t="shared" si="76"/>
        <v>15000000</v>
      </c>
      <c r="G277" s="160"/>
      <c r="H277" s="160"/>
      <c r="I277" s="160"/>
      <c r="J277" s="160"/>
      <c r="K277" s="160"/>
      <c r="L277" s="160"/>
      <c r="M277" s="160"/>
    </row>
    <row r="278" spans="1:13" x14ac:dyDescent="0.2">
      <c r="A278" s="79"/>
      <c r="B278" s="161" t="s">
        <v>17</v>
      </c>
      <c r="C278" s="37">
        <f>SUM(C271:C277)</f>
        <v>703000000</v>
      </c>
      <c r="D278" s="37">
        <f>SUM(D271:D277)</f>
        <v>0</v>
      </c>
      <c r="E278" s="37">
        <f>SUM(E271:E277)</f>
        <v>97000000</v>
      </c>
      <c r="F278" s="34">
        <f t="shared" si="76"/>
        <v>800000000</v>
      </c>
      <c r="G278" s="160"/>
      <c r="H278" s="160"/>
      <c r="I278" s="160"/>
      <c r="J278" s="160"/>
      <c r="K278" s="160"/>
      <c r="L278" s="160"/>
      <c r="M278" s="160"/>
    </row>
    <row r="279" spans="1:13" x14ac:dyDescent="0.2">
      <c r="A279" s="79"/>
      <c r="B279" s="140"/>
      <c r="C279" s="140"/>
      <c r="D279" s="140"/>
      <c r="E279" s="140"/>
      <c r="F279" s="140"/>
      <c r="G279" s="140"/>
      <c r="H279" s="244" t="s">
        <v>410</v>
      </c>
      <c r="I279" s="245"/>
      <c r="J279" s="245"/>
      <c r="K279" s="245"/>
      <c r="L279" s="245"/>
      <c r="M279" s="246"/>
    </row>
    <row r="280" spans="1:13" x14ac:dyDescent="0.2">
      <c r="A280" s="79" t="s">
        <v>411</v>
      </c>
      <c r="B280" s="241" t="s">
        <v>410</v>
      </c>
      <c r="C280" s="241"/>
      <c r="D280" s="241"/>
      <c r="E280" s="241"/>
      <c r="F280" s="241"/>
      <c r="G280" s="140"/>
      <c r="H280" s="141" t="s">
        <v>5</v>
      </c>
      <c r="I280" s="142" t="s">
        <v>10</v>
      </c>
      <c r="J280" s="142" t="s">
        <v>20</v>
      </c>
      <c r="K280" s="142" t="s">
        <v>21</v>
      </c>
      <c r="L280" s="143" t="s">
        <v>17</v>
      </c>
      <c r="M280" s="144" t="s">
        <v>19</v>
      </c>
    </row>
    <row r="281" spans="1:13" x14ac:dyDescent="0.2">
      <c r="A281" s="79"/>
      <c r="B281" s="239" t="s">
        <v>181</v>
      </c>
      <c r="C281" s="240" t="s">
        <v>0</v>
      </c>
      <c r="D281" s="240"/>
      <c r="E281" s="240"/>
      <c r="F281" s="239" t="s">
        <v>4</v>
      </c>
      <c r="G281" s="140"/>
      <c r="H281" s="145" t="s">
        <v>6</v>
      </c>
      <c r="I281" s="145"/>
      <c r="J281" s="145"/>
      <c r="K281" s="23">
        <f>E283</f>
        <v>480000000</v>
      </c>
      <c r="L281" s="23">
        <f>SUM(I281:K281)</f>
        <v>480000000</v>
      </c>
      <c r="M281" s="146">
        <f>(K281/$L$286)</f>
        <v>1</v>
      </c>
    </row>
    <row r="282" spans="1:13" x14ac:dyDescent="0.2">
      <c r="A282" s="79"/>
      <c r="B282" s="239"/>
      <c r="C282" s="147" t="s">
        <v>1</v>
      </c>
      <c r="D282" s="147" t="s">
        <v>2</v>
      </c>
      <c r="E282" s="147" t="s">
        <v>3</v>
      </c>
      <c r="F282" s="239"/>
      <c r="G282" s="140"/>
      <c r="H282" s="145" t="s">
        <v>7</v>
      </c>
      <c r="I282" s="145"/>
      <c r="J282" s="145"/>
      <c r="K282" s="145"/>
      <c r="L282" s="145"/>
      <c r="M282" s="146">
        <f t="shared" ref="M282:M286" si="78">(K282/$L$286)</f>
        <v>0</v>
      </c>
    </row>
    <row r="283" spans="1:13" ht="25.5" x14ac:dyDescent="0.2">
      <c r="A283" s="79"/>
      <c r="B283" s="170" t="s">
        <v>384</v>
      </c>
      <c r="C283" s="22"/>
      <c r="D283" s="145"/>
      <c r="E283" s="34">
        <v>480000000</v>
      </c>
      <c r="F283" s="23">
        <f>SUM(C283:E283)</f>
        <v>480000000</v>
      </c>
      <c r="G283" s="140"/>
      <c r="H283" s="145" t="s">
        <v>8</v>
      </c>
      <c r="I283" s="145"/>
      <c r="J283" s="145"/>
      <c r="K283" s="145"/>
      <c r="L283" s="145"/>
      <c r="M283" s="146">
        <f t="shared" si="78"/>
        <v>0</v>
      </c>
    </row>
    <row r="284" spans="1:13" x14ac:dyDescent="0.2">
      <c r="A284" s="79"/>
      <c r="B284" s="145" t="s">
        <v>17</v>
      </c>
      <c r="C284" s="22">
        <f>SUM(C283)</f>
        <v>0</v>
      </c>
      <c r="D284" s="22">
        <f t="shared" ref="D284:F284" si="79">SUM(D283)</f>
        <v>0</v>
      </c>
      <c r="E284" s="22">
        <f t="shared" si="79"/>
        <v>480000000</v>
      </c>
      <c r="F284" s="22">
        <f t="shared" si="79"/>
        <v>480000000</v>
      </c>
      <c r="G284" s="140"/>
      <c r="H284" s="145" t="s">
        <v>9</v>
      </c>
      <c r="I284" s="145"/>
      <c r="J284" s="145"/>
      <c r="K284" s="145"/>
      <c r="L284" s="145"/>
      <c r="M284" s="146">
        <f t="shared" si="78"/>
        <v>0</v>
      </c>
    </row>
    <row r="285" spans="1:13" x14ac:dyDescent="0.2">
      <c r="A285" s="51"/>
      <c r="B285" s="149"/>
      <c r="C285" s="149"/>
      <c r="D285" s="139"/>
      <c r="E285" s="139"/>
      <c r="F285" s="139"/>
      <c r="G285" s="140"/>
      <c r="H285" s="145" t="s">
        <v>30</v>
      </c>
      <c r="I285" s="145"/>
      <c r="J285" s="145"/>
      <c r="K285" s="145"/>
      <c r="L285" s="145"/>
      <c r="M285" s="146">
        <f t="shared" si="78"/>
        <v>0</v>
      </c>
    </row>
    <row r="286" spans="1:13" x14ac:dyDescent="0.2">
      <c r="A286" s="51"/>
      <c r="B286" s="140"/>
      <c r="C286" s="140"/>
      <c r="D286" s="140"/>
      <c r="E286" s="140"/>
      <c r="F286" s="140"/>
      <c r="G286" s="140"/>
      <c r="H286" s="145" t="s">
        <v>17</v>
      </c>
      <c r="I286" s="23">
        <f>SUM(I281:I285)</f>
        <v>0</v>
      </c>
      <c r="J286" s="23">
        <f t="shared" ref="J286:L286" si="80">SUM(J281:J285)</f>
        <v>0</v>
      </c>
      <c r="K286" s="23">
        <f t="shared" si="80"/>
        <v>480000000</v>
      </c>
      <c r="L286" s="23">
        <f t="shared" si="80"/>
        <v>480000000</v>
      </c>
      <c r="M286" s="146">
        <f t="shared" si="78"/>
        <v>1</v>
      </c>
    </row>
    <row r="287" spans="1:13" x14ac:dyDescent="0.2">
      <c r="A287" s="51"/>
      <c r="B287" s="139"/>
      <c r="C287" s="139"/>
      <c r="D287" s="139"/>
      <c r="E287" s="139"/>
      <c r="F287" s="139"/>
      <c r="G287" s="139"/>
      <c r="H287" s="139"/>
      <c r="I287" s="140"/>
      <c r="J287" s="140"/>
      <c r="K287" s="140"/>
      <c r="L287" s="140"/>
      <c r="M287" s="140"/>
    </row>
    <row r="288" spans="1:13" x14ac:dyDescent="0.2">
      <c r="A288" s="51"/>
      <c r="B288" s="7"/>
      <c r="C288" s="7"/>
      <c r="D288" s="7"/>
      <c r="E288" s="7"/>
      <c r="F288" s="7"/>
      <c r="G288" s="7"/>
      <c r="H288" s="7"/>
    </row>
    <row r="289" spans="1:13" ht="22.5" customHeight="1" x14ac:dyDescent="0.2">
      <c r="A289" s="242" t="s">
        <v>469</v>
      </c>
      <c r="B289" s="237" t="s">
        <v>428</v>
      </c>
      <c r="C289" s="237"/>
      <c r="D289" s="237"/>
      <c r="E289" s="237"/>
      <c r="F289" s="237"/>
      <c r="G289" s="140"/>
      <c r="H289" s="238" t="s">
        <v>198</v>
      </c>
      <c r="I289" s="238"/>
      <c r="J289" s="238"/>
      <c r="K289" s="238"/>
      <c r="L289" s="238"/>
      <c r="M289" s="238"/>
    </row>
    <row r="290" spans="1:13" x14ac:dyDescent="0.2">
      <c r="A290" s="242"/>
      <c r="B290" s="239" t="s">
        <v>18</v>
      </c>
      <c r="C290" s="240" t="s">
        <v>0</v>
      </c>
      <c r="D290" s="240"/>
      <c r="E290" s="240"/>
      <c r="F290" s="239" t="s">
        <v>4</v>
      </c>
      <c r="G290" s="140"/>
      <c r="H290" s="141" t="s">
        <v>5</v>
      </c>
      <c r="I290" s="142" t="s">
        <v>10</v>
      </c>
      <c r="J290" s="142" t="s">
        <v>20</v>
      </c>
      <c r="K290" s="142" t="s">
        <v>21</v>
      </c>
      <c r="L290" s="143" t="s">
        <v>17</v>
      </c>
      <c r="M290" s="144" t="s">
        <v>19</v>
      </c>
    </row>
    <row r="291" spans="1:13" x14ac:dyDescent="0.2">
      <c r="A291" s="242"/>
      <c r="B291" s="239"/>
      <c r="C291" s="147" t="s">
        <v>1</v>
      </c>
      <c r="D291" s="147" t="s">
        <v>2</v>
      </c>
      <c r="E291" s="147" t="s">
        <v>3</v>
      </c>
      <c r="F291" s="239"/>
      <c r="G291" s="140"/>
      <c r="H291" s="145" t="s">
        <v>6</v>
      </c>
      <c r="I291" s="23">
        <f>C303</f>
        <v>3888600000</v>
      </c>
      <c r="J291" s="145"/>
      <c r="K291" s="23">
        <f>E303</f>
        <v>100000000</v>
      </c>
      <c r="L291" s="23">
        <f>SUM(I291:K291)</f>
        <v>3988600000</v>
      </c>
      <c r="M291" s="146">
        <f>(L291/$L$296)</f>
        <v>1</v>
      </c>
    </row>
    <row r="292" spans="1:13" ht="24" x14ac:dyDescent="0.2">
      <c r="A292" s="242"/>
      <c r="B292" s="172" t="s">
        <v>385</v>
      </c>
      <c r="C292" s="22">
        <v>1078000000</v>
      </c>
      <c r="D292" s="145"/>
      <c r="E292" s="145"/>
      <c r="F292" s="22">
        <f>SUM(C292:E292)</f>
        <v>1078000000</v>
      </c>
      <c r="G292" s="140"/>
      <c r="H292" s="145" t="s">
        <v>7</v>
      </c>
      <c r="I292" s="145"/>
      <c r="J292" s="145"/>
      <c r="K292" s="145"/>
      <c r="L292" s="23"/>
      <c r="M292" s="146">
        <f t="shared" ref="M292:M296" si="81">(L292/$L$296)</f>
        <v>0</v>
      </c>
    </row>
    <row r="293" spans="1:13" ht="22.5" x14ac:dyDescent="0.2">
      <c r="A293" s="242"/>
      <c r="B293" s="148" t="s">
        <v>386</v>
      </c>
      <c r="C293" s="22">
        <v>8000000</v>
      </c>
      <c r="D293" s="145"/>
      <c r="E293" s="145"/>
      <c r="F293" s="22">
        <f t="shared" ref="F293:F302" si="82">SUM(C293:E293)</f>
        <v>8000000</v>
      </c>
      <c r="G293" s="140"/>
      <c r="H293" s="145" t="s">
        <v>8</v>
      </c>
      <c r="I293" s="145"/>
      <c r="J293" s="145"/>
      <c r="K293" s="145"/>
      <c r="L293" s="23"/>
      <c r="M293" s="146">
        <f t="shared" si="81"/>
        <v>0</v>
      </c>
    </row>
    <row r="294" spans="1:13" ht="11.25" customHeight="1" x14ac:dyDescent="0.2">
      <c r="A294" s="242"/>
      <c r="B294" s="148" t="s">
        <v>387</v>
      </c>
      <c r="C294" s="22">
        <v>235000000</v>
      </c>
      <c r="D294" s="145"/>
      <c r="E294" s="145"/>
      <c r="F294" s="22">
        <f t="shared" si="82"/>
        <v>235000000</v>
      </c>
      <c r="G294" s="140"/>
      <c r="H294" s="145" t="s">
        <v>9</v>
      </c>
      <c r="I294" s="23"/>
      <c r="J294" s="145"/>
      <c r="K294" s="145"/>
      <c r="L294" s="23"/>
      <c r="M294" s="146">
        <f t="shared" si="81"/>
        <v>0</v>
      </c>
    </row>
    <row r="295" spans="1:13" x14ac:dyDescent="0.2">
      <c r="A295" s="242"/>
      <c r="B295" s="148" t="s">
        <v>388</v>
      </c>
      <c r="C295" s="22">
        <v>470000000</v>
      </c>
      <c r="D295" s="145"/>
      <c r="E295" s="145"/>
      <c r="F295" s="22">
        <f t="shared" si="82"/>
        <v>470000000</v>
      </c>
      <c r="G295" s="140"/>
      <c r="H295" s="145" t="s">
        <v>30</v>
      </c>
      <c r="I295" s="145"/>
      <c r="J295" s="145"/>
      <c r="K295" s="145"/>
      <c r="L295" s="23"/>
      <c r="M295" s="146">
        <f t="shared" si="81"/>
        <v>0</v>
      </c>
    </row>
    <row r="296" spans="1:13" ht="45" x14ac:dyDescent="0.2">
      <c r="A296" s="242"/>
      <c r="B296" s="148" t="s">
        <v>389</v>
      </c>
      <c r="C296" s="22">
        <v>500000000</v>
      </c>
      <c r="D296" s="145"/>
      <c r="E296" s="145"/>
      <c r="F296" s="22">
        <f t="shared" si="82"/>
        <v>500000000</v>
      </c>
      <c r="G296" s="140"/>
      <c r="H296" s="145" t="s">
        <v>17</v>
      </c>
      <c r="I296" s="23">
        <f>SUM(I291:I294)</f>
        <v>3888600000</v>
      </c>
      <c r="J296" s="23">
        <f t="shared" ref="J296:L296" si="83">SUM(J291:J294)</f>
        <v>0</v>
      </c>
      <c r="K296" s="23">
        <f t="shared" si="83"/>
        <v>100000000</v>
      </c>
      <c r="L296" s="23">
        <f t="shared" si="83"/>
        <v>3988600000</v>
      </c>
      <c r="M296" s="146">
        <f t="shared" si="81"/>
        <v>1</v>
      </c>
    </row>
    <row r="297" spans="1:13" ht="22.5" x14ac:dyDescent="0.2">
      <c r="A297" s="242"/>
      <c r="B297" s="148" t="s">
        <v>390</v>
      </c>
      <c r="C297" s="22">
        <v>1000000000</v>
      </c>
      <c r="D297" s="145"/>
      <c r="E297" s="145"/>
      <c r="F297" s="22">
        <f t="shared" si="82"/>
        <v>1000000000</v>
      </c>
      <c r="G297" s="140"/>
      <c r="H297" s="139"/>
      <c r="I297" s="41"/>
      <c r="J297" s="41"/>
      <c r="K297" s="41"/>
      <c r="L297" s="41"/>
      <c r="M297" s="168"/>
    </row>
    <row r="298" spans="1:13" ht="22.5" x14ac:dyDescent="0.2">
      <c r="A298" s="242"/>
      <c r="B298" s="148" t="s">
        <v>391</v>
      </c>
      <c r="C298" s="22">
        <v>320000000</v>
      </c>
      <c r="D298" s="145"/>
      <c r="E298" s="145"/>
      <c r="F298" s="22">
        <f t="shared" si="82"/>
        <v>320000000</v>
      </c>
      <c r="G298" s="140"/>
      <c r="H298" s="139"/>
      <c r="I298" s="41"/>
      <c r="J298" s="41"/>
      <c r="K298" s="41"/>
      <c r="L298" s="41"/>
      <c r="M298" s="168"/>
    </row>
    <row r="299" spans="1:13" ht="11.25" customHeight="1" x14ac:dyDescent="0.2">
      <c r="A299" s="242"/>
      <c r="B299" s="173" t="s">
        <v>392</v>
      </c>
      <c r="C299" s="22">
        <v>15000000</v>
      </c>
      <c r="D299" s="145"/>
      <c r="E299" s="145"/>
      <c r="F299" s="22">
        <f t="shared" si="82"/>
        <v>15000000</v>
      </c>
      <c r="G299" s="140"/>
      <c r="H299" s="139"/>
      <c r="I299" s="41"/>
      <c r="J299" s="41"/>
      <c r="K299" s="41"/>
      <c r="L299" s="41"/>
      <c r="M299" s="168"/>
    </row>
    <row r="300" spans="1:13" ht="24" x14ac:dyDescent="0.2">
      <c r="A300" s="242"/>
      <c r="B300" s="172" t="s">
        <v>395</v>
      </c>
      <c r="C300" s="22">
        <v>162600000</v>
      </c>
      <c r="D300" s="145"/>
      <c r="E300" s="145"/>
      <c r="F300" s="22">
        <f t="shared" si="82"/>
        <v>162600000</v>
      </c>
      <c r="G300" s="140"/>
      <c r="H300" s="139"/>
      <c r="I300" s="41"/>
      <c r="J300" s="41"/>
      <c r="K300" s="41"/>
      <c r="L300" s="41"/>
      <c r="M300" s="168"/>
    </row>
    <row r="301" spans="1:13" ht="33.75" x14ac:dyDescent="0.2">
      <c r="A301" s="242"/>
      <c r="B301" s="148" t="s">
        <v>393</v>
      </c>
      <c r="C301" s="140">
        <v>0</v>
      </c>
      <c r="D301" s="145"/>
      <c r="E301" s="22">
        <v>100000000</v>
      </c>
      <c r="F301" s="22">
        <f>SUM(D301:E301)</f>
        <v>100000000</v>
      </c>
      <c r="G301" s="140"/>
      <c r="H301" s="139"/>
      <c r="I301" s="41"/>
      <c r="J301" s="41"/>
      <c r="K301" s="41"/>
      <c r="L301" s="41"/>
      <c r="M301" s="168"/>
    </row>
    <row r="302" spans="1:13" ht="33.75" x14ac:dyDescent="0.2">
      <c r="A302" s="242"/>
      <c r="B302" s="148" t="s">
        <v>394</v>
      </c>
      <c r="C302" s="22">
        <v>100000000</v>
      </c>
      <c r="D302" s="145"/>
      <c r="E302" s="145"/>
      <c r="F302" s="22">
        <f t="shared" si="82"/>
        <v>100000000</v>
      </c>
      <c r="G302" s="140"/>
      <c r="H302" s="139"/>
      <c r="I302" s="41"/>
      <c r="J302" s="41"/>
      <c r="K302" s="41"/>
      <c r="L302" s="41"/>
      <c r="M302" s="168"/>
    </row>
    <row r="303" spans="1:13" ht="11.25" customHeight="1" x14ac:dyDescent="0.2">
      <c r="A303" s="242"/>
      <c r="B303" s="145" t="s">
        <v>17</v>
      </c>
      <c r="C303" s="23">
        <f>SUM(C292:C302)</f>
        <v>3888600000</v>
      </c>
      <c r="D303" s="23">
        <f t="shared" ref="D303:E303" si="84">SUM(D292:D302)</f>
        <v>0</v>
      </c>
      <c r="E303" s="23">
        <f t="shared" si="84"/>
        <v>100000000</v>
      </c>
      <c r="F303" s="23">
        <f>SUM(F292:F302)</f>
        <v>3988600000</v>
      </c>
      <c r="G303" s="140"/>
      <c r="H303" s="140"/>
      <c r="I303" s="140"/>
      <c r="J303" s="140"/>
      <c r="K303" s="140"/>
      <c r="L303" s="140"/>
      <c r="M303" s="140"/>
    </row>
    <row r="304" spans="1:13" x14ac:dyDescent="0.2">
      <c r="B304" s="7"/>
      <c r="C304" s="7"/>
      <c r="D304" s="7"/>
      <c r="E304" s="7"/>
      <c r="F304" s="7"/>
      <c r="G304" s="7"/>
      <c r="H304" s="7"/>
    </row>
    <row r="305" spans="1:13" x14ac:dyDescent="0.2">
      <c r="A305" s="43"/>
      <c r="G305" s="7"/>
      <c r="H305" s="7"/>
    </row>
    <row r="306" spans="1:13" ht="23.25" customHeight="1" x14ac:dyDescent="0.2">
      <c r="A306" s="268">
        <v>20</v>
      </c>
      <c r="B306" s="260" t="s">
        <v>429</v>
      </c>
      <c r="C306" s="261"/>
      <c r="D306" s="261"/>
      <c r="E306" s="261"/>
      <c r="F306" s="262"/>
      <c r="H306" s="260" t="s">
        <v>72</v>
      </c>
      <c r="I306" s="261"/>
      <c r="J306" s="261"/>
      <c r="K306" s="261"/>
      <c r="L306" s="261"/>
      <c r="M306" s="262"/>
    </row>
    <row r="307" spans="1:13" x14ac:dyDescent="0.2">
      <c r="A307" s="268"/>
      <c r="B307" s="248" t="s">
        <v>18</v>
      </c>
      <c r="C307" s="249" t="s">
        <v>0</v>
      </c>
      <c r="D307" s="249"/>
      <c r="E307" s="249"/>
      <c r="F307" s="248" t="s">
        <v>4</v>
      </c>
      <c r="H307" s="12" t="s">
        <v>5</v>
      </c>
      <c r="I307" s="13" t="s">
        <v>10</v>
      </c>
      <c r="J307" s="13" t="s">
        <v>20</v>
      </c>
      <c r="K307" s="13" t="s">
        <v>21</v>
      </c>
      <c r="L307" s="14" t="s">
        <v>17</v>
      </c>
      <c r="M307" s="15" t="s">
        <v>19</v>
      </c>
    </row>
    <row r="308" spans="1:13" x14ac:dyDescent="0.2">
      <c r="A308" s="268"/>
      <c r="B308" s="248"/>
      <c r="C308" s="16" t="s">
        <v>1</v>
      </c>
      <c r="D308" s="16" t="s">
        <v>2</v>
      </c>
      <c r="E308" s="16" t="s">
        <v>3</v>
      </c>
      <c r="F308" s="248"/>
      <c r="H308" s="3" t="s">
        <v>6</v>
      </c>
      <c r="I308" s="4">
        <f>C309+C310+C311+C312+C313+C314+C315</f>
        <v>328000000</v>
      </c>
      <c r="J308" s="3"/>
      <c r="K308" s="3"/>
      <c r="L308" s="4">
        <f>SUM(I308:K308)</f>
        <v>328000000</v>
      </c>
      <c r="M308" s="5">
        <f t="shared" ref="M308:M313" si="85">(L308/$L$313)</f>
        <v>0.43733333333333335</v>
      </c>
    </row>
    <row r="309" spans="1:13" x14ac:dyDescent="0.2">
      <c r="A309" s="268"/>
      <c r="B309" s="1" t="s">
        <v>73</v>
      </c>
      <c r="C309" s="2">
        <v>32000000</v>
      </c>
      <c r="D309" s="3"/>
      <c r="E309" s="3"/>
      <c r="F309" s="2">
        <f>SUM(C309:E309)</f>
        <v>32000000</v>
      </c>
      <c r="H309" s="3" t="s">
        <v>7</v>
      </c>
      <c r="I309" s="3"/>
      <c r="J309" s="3"/>
      <c r="K309" s="3"/>
      <c r="L309" s="4"/>
      <c r="M309" s="5">
        <f t="shared" si="85"/>
        <v>0</v>
      </c>
    </row>
    <row r="310" spans="1:13" ht="24.75" customHeight="1" x14ac:dyDescent="0.2">
      <c r="A310" s="268"/>
      <c r="B310" s="8" t="s">
        <v>143</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68"/>
      <c r="B311" s="8" t="s">
        <v>74</v>
      </c>
      <c r="C311" s="2">
        <v>36000000</v>
      </c>
      <c r="D311" s="3"/>
      <c r="E311" s="3"/>
      <c r="F311" s="2">
        <f t="shared" si="86"/>
        <v>36000000</v>
      </c>
      <c r="H311" s="3" t="s">
        <v>9</v>
      </c>
      <c r="I311" s="4"/>
      <c r="J311" s="3"/>
      <c r="K311" s="3"/>
      <c r="L311" s="4"/>
      <c r="M311" s="5">
        <f t="shared" si="85"/>
        <v>0</v>
      </c>
    </row>
    <row r="312" spans="1:13" ht="22.5" x14ac:dyDescent="0.2">
      <c r="A312" s="268"/>
      <c r="B312" s="8" t="s">
        <v>75</v>
      </c>
      <c r="C312" s="2">
        <v>36000000</v>
      </c>
      <c r="D312" s="3"/>
      <c r="E312" s="3"/>
      <c r="F312" s="2">
        <f t="shared" si="86"/>
        <v>36000000</v>
      </c>
      <c r="H312" s="3" t="s">
        <v>30</v>
      </c>
      <c r="I312" s="3"/>
      <c r="J312" s="3"/>
      <c r="K312" s="3"/>
      <c r="L312" s="4"/>
      <c r="M312" s="5">
        <f t="shared" si="85"/>
        <v>0</v>
      </c>
    </row>
    <row r="313" spans="1:13" ht="22.5" x14ac:dyDescent="0.2">
      <c r="A313" s="268"/>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68"/>
      <c r="B314" s="3" t="s">
        <v>77</v>
      </c>
      <c r="C314" s="2">
        <v>36000000</v>
      </c>
      <c r="D314" s="3"/>
      <c r="E314" s="3"/>
      <c r="F314" s="2">
        <f t="shared" si="86"/>
        <v>36000000</v>
      </c>
    </row>
    <row r="315" spans="1:13" x14ac:dyDescent="0.2">
      <c r="A315" s="268"/>
      <c r="B315" s="3" t="s">
        <v>78</v>
      </c>
      <c r="C315" s="2">
        <v>80000000</v>
      </c>
      <c r="D315" s="2">
        <v>120000000</v>
      </c>
      <c r="E315" s="3"/>
      <c r="F315" s="2">
        <f>SUM(C315:E315)</f>
        <v>200000000</v>
      </c>
    </row>
    <row r="316" spans="1:13" x14ac:dyDescent="0.2">
      <c r="A316" s="268"/>
      <c r="B316" s="3" t="s">
        <v>79</v>
      </c>
      <c r="C316" s="3">
        <v>0</v>
      </c>
      <c r="D316" s="2">
        <v>216000000</v>
      </c>
      <c r="E316" s="3"/>
      <c r="F316" s="2">
        <f t="shared" si="86"/>
        <v>216000000</v>
      </c>
    </row>
    <row r="317" spans="1:13" x14ac:dyDescent="0.2">
      <c r="A317" s="268"/>
      <c r="B317" s="3" t="s">
        <v>80</v>
      </c>
      <c r="C317" s="3">
        <v>0</v>
      </c>
      <c r="D317" s="2">
        <v>32000000</v>
      </c>
      <c r="E317" s="3"/>
      <c r="F317" s="2">
        <f t="shared" si="86"/>
        <v>32000000</v>
      </c>
    </row>
    <row r="318" spans="1:13" ht="33.75" x14ac:dyDescent="0.2">
      <c r="A318" s="268"/>
      <c r="B318" s="9" t="s">
        <v>81</v>
      </c>
      <c r="C318" s="3">
        <v>0</v>
      </c>
      <c r="D318" s="20">
        <v>54000000</v>
      </c>
      <c r="E318" s="3"/>
      <c r="F318" s="2">
        <f>SUM(C318:E318)</f>
        <v>54000000</v>
      </c>
    </row>
    <row r="319" spans="1:13" x14ac:dyDescent="0.2">
      <c r="A319" s="268"/>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68">
        <v>21</v>
      </c>
      <c r="B322" s="247" t="s">
        <v>430</v>
      </c>
      <c r="C322" s="247"/>
      <c r="D322" s="247"/>
      <c r="E322" s="247"/>
      <c r="F322" s="247"/>
      <c r="H322" s="247" t="s">
        <v>82</v>
      </c>
      <c r="I322" s="247"/>
      <c r="J322" s="247"/>
      <c r="K322" s="247"/>
      <c r="L322" s="247"/>
      <c r="M322" s="247"/>
    </row>
    <row r="323" spans="1:13" x14ac:dyDescent="0.2">
      <c r="A323" s="268"/>
      <c r="B323" s="248" t="s">
        <v>18</v>
      </c>
      <c r="C323" s="249" t="s">
        <v>0</v>
      </c>
      <c r="D323" s="249"/>
      <c r="E323" s="249"/>
      <c r="F323" s="248" t="s">
        <v>4</v>
      </c>
      <c r="H323" s="12" t="s">
        <v>5</v>
      </c>
      <c r="I323" s="13" t="s">
        <v>10</v>
      </c>
      <c r="J323" s="13" t="s">
        <v>20</v>
      </c>
      <c r="K323" s="13" t="s">
        <v>21</v>
      </c>
      <c r="L323" s="14" t="s">
        <v>17</v>
      </c>
      <c r="M323" s="15" t="s">
        <v>19</v>
      </c>
    </row>
    <row r="324" spans="1:13" x14ac:dyDescent="0.2">
      <c r="A324" s="268"/>
      <c r="B324" s="248"/>
      <c r="C324" s="16" t="s">
        <v>1</v>
      </c>
      <c r="D324" s="16" t="s">
        <v>2</v>
      </c>
      <c r="E324" s="16" t="s">
        <v>3</v>
      </c>
      <c r="F324" s="248"/>
      <c r="H324" s="3" t="s">
        <v>6</v>
      </c>
      <c r="I324" s="4">
        <f>C325+C326+C327+C328+C330+C331+C332+C333+C334+C335</f>
        <v>370000000</v>
      </c>
      <c r="J324" s="3"/>
      <c r="K324" s="3"/>
      <c r="L324" s="4">
        <f>SUM(I324:K324)</f>
        <v>370000000</v>
      </c>
      <c r="M324" s="21">
        <f t="shared" ref="M324:M329" si="89">(L324/$L$329)</f>
        <v>0.92500000000000004</v>
      </c>
    </row>
    <row r="325" spans="1:13" x14ac:dyDescent="0.2">
      <c r="A325" s="268"/>
      <c r="B325" s="1" t="s">
        <v>83</v>
      </c>
      <c r="C325" s="2">
        <v>10000000</v>
      </c>
      <c r="D325" s="3"/>
      <c r="E325" s="3"/>
      <c r="F325" s="2">
        <f>SUM(C325:E325)</f>
        <v>10000000</v>
      </c>
      <c r="H325" s="3" t="s">
        <v>7</v>
      </c>
      <c r="I325" s="3"/>
      <c r="J325" s="3"/>
      <c r="K325" s="3"/>
      <c r="L325" s="4"/>
      <c r="M325" s="5">
        <f t="shared" si="89"/>
        <v>0</v>
      </c>
    </row>
    <row r="326" spans="1:13" x14ac:dyDescent="0.2">
      <c r="A326" s="268"/>
      <c r="B326" s="8" t="s">
        <v>84</v>
      </c>
      <c r="C326" s="2">
        <v>5000000</v>
      </c>
      <c r="D326" s="3"/>
      <c r="E326" s="3"/>
      <c r="F326" s="2">
        <f t="shared" ref="F326:F330" si="90">SUM(C326:E326)</f>
        <v>5000000</v>
      </c>
      <c r="H326" s="3" t="s">
        <v>8</v>
      </c>
      <c r="I326" s="3"/>
      <c r="J326" s="4"/>
      <c r="K326" s="3"/>
      <c r="L326" s="4"/>
      <c r="M326" s="5">
        <f t="shared" si="89"/>
        <v>0</v>
      </c>
    </row>
    <row r="327" spans="1:13" x14ac:dyDescent="0.2">
      <c r="A327" s="268"/>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68"/>
      <c r="B328" s="8" t="s">
        <v>86</v>
      </c>
      <c r="C328" s="2">
        <v>10000000</v>
      </c>
      <c r="D328" s="3"/>
      <c r="E328" s="3"/>
      <c r="F328" s="2">
        <f t="shared" si="90"/>
        <v>10000000</v>
      </c>
      <c r="H328" s="3" t="s">
        <v>30</v>
      </c>
      <c r="I328" s="3"/>
      <c r="J328" s="3"/>
      <c r="K328" s="3"/>
      <c r="L328" s="4"/>
      <c r="M328" s="5">
        <f t="shared" si="89"/>
        <v>0</v>
      </c>
    </row>
    <row r="329" spans="1:13" x14ac:dyDescent="0.2">
      <c r="A329" s="268"/>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68"/>
      <c r="B330" s="3" t="s">
        <v>87</v>
      </c>
      <c r="C330" s="2">
        <v>200000000</v>
      </c>
      <c r="D330" s="3"/>
      <c r="E330" s="3"/>
      <c r="F330" s="2">
        <f t="shared" si="90"/>
        <v>200000000</v>
      </c>
      <c r="L330" s="19"/>
    </row>
    <row r="331" spans="1:13" x14ac:dyDescent="0.2">
      <c r="A331" s="268"/>
      <c r="B331" s="3" t="s">
        <v>88</v>
      </c>
      <c r="C331" s="2">
        <v>88000000</v>
      </c>
      <c r="D331" s="2"/>
      <c r="E331" s="3"/>
      <c r="F331" s="2">
        <f>SUM(C331:E331)</f>
        <v>88000000</v>
      </c>
    </row>
    <row r="332" spans="1:13" x14ac:dyDescent="0.2">
      <c r="A332" s="268"/>
      <c r="B332" s="3" t="s">
        <v>89</v>
      </c>
      <c r="C332" s="2">
        <v>5000000</v>
      </c>
      <c r="D332" s="2"/>
      <c r="E332" s="3"/>
      <c r="F332" s="2">
        <f t="shared" ref="F332:F333" si="92">SUM(C332:E332)</f>
        <v>5000000</v>
      </c>
    </row>
    <row r="333" spans="1:13" x14ac:dyDescent="0.2">
      <c r="A333" s="268"/>
      <c r="B333" s="3" t="s">
        <v>90</v>
      </c>
      <c r="C333" s="2">
        <v>5000000</v>
      </c>
      <c r="D333" s="2"/>
      <c r="E333" s="3"/>
      <c r="F333" s="2">
        <f t="shared" si="92"/>
        <v>5000000</v>
      </c>
    </row>
    <row r="334" spans="1:13" x14ac:dyDescent="0.2">
      <c r="A334" s="268"/>
      <c r="B334" s="9" t="s">
        <v>91</v>
      </c>
      <c r="C334" s="2">
        <v>30000000</v>
      </c>
      <c r="D334" s="2"/>
      <c r="E334" s="3"/>
      <c r="F334" s="2">
        <f>SUM(C334:E334)</f>
        <v>30000000</v>
      </c>
    </row>
    <row r="335" spans="1:13" x14ac:dyDescent="0.2">
      <c r="A335" s="268"/>
      <c r="B335" s="3" t="s">
        <v>92</v>
      </c>
      <c r="C335" s="2">
        <v>7000000</v>
      </c>
      <c r="D335" s="3"/>
      <c r="E335" s="3"/>
      <c r="F335" s="2">
        <f>SUM(C335:E335)</f>
        <v>7000000</v>
      </c>
    </row>
    <row r="336" spans="1:13" x14ac:dyDescent="0.2">
      <c r="A336" s="268"/>
      <c r="B336" s="3" t="s">
        <v>17</v>
      </c>
      <c r="C336" s="4">
        <f>SUM(C325:C335)</f>
        <v>400000000</v>
      </c>
      <c r="D336" s="4"/>
      <c r="E336" s="4"/>
      <c r="F336" s="4">
        <f>SUM(F325:F335)</f>
        <v>400000000</v>
      </c>
    </row>
    <row r="339" spans="1:13" ht="23.25" customHeight="1" x14ac:dyDescent="0.2">
      <c r="A339" s="268">
        <v>22</v>
      </c>
      <c r="B339" s="247" t="s">
        <v>431</v>
      </c>
      <c r="C339" s="247"/>
      <c r="D339" s="247"/>
      <c r="E339" s="247"/>
      <c r="F339" s="247"/>
      <c r="H339" s="247" t="s">
        <v>107</v>
      </c>
      <c r="I339" s="247"/>
      <c r="J339" s="247"/>
      <c r="K339" s="247"/>
      <c r="L339" s="247"/>
      <c r="M339" s="247"/>
    </row>
    <row r="340" spans="1:13" x14ac:dyDescent="0.2">
      <c r="A340" s="268"/>
      <c r="B340" s="248" t="s">
        <v>18</v>
      </c>
      <c r="C340" s="249" t="s">
        <v>0</v>
      </c>
      <c r="D340" s="249"/>
      <c r="E340" s="249"/>
      <c r="F340" s="248" t="s">
        <v>4</v>
      </c>
      <c r="H340" s="12" t="s">
        <v>5</v>
      </c>
      <c r="I340" s="13" t="s">
        <v>10</v>
      </c>
      <c r="J340" s="13" t="s">
        <v>20</v>
      </c>
      <c r="K340" s="13" t="s">
        <v>21</v>
      </c>
      <c r="L340" s="14" t="s">
        <v>17</v>
      </c>
      <c r="M340" s="15" t="s">
        <v>19</v>
      </c>
    </row>
    <row r="341" spans="1:13" x14ac:dyDescent="0.2">
      <c r="A341" s="268"/>
      <c r="B341" s="248"/>
      <c r="C341" s="16" t="s">
        <v>1</v>
      </c>
      <c r="D341" s="16" t="s">
        <v>2</v>
      </c>
      <c r="E341" s="16" t="s">
        <v>3</v>
      </c>
      <c r="F341" s="248"/>
      <c r="H341" s="3" t="s">
        <v>6</v>
      </c>
      <c r="I341" s="4">
        <f>C342+C343+C344+C347+C348+C349</f>
        <v>340000000</v>
      </c>
      <c r="J341" s="3"/>
      <c r="K341" s="3"/>
      <c r="L341" s="4">
        <f>SUM(I341:K341)</f>
        <v>340000000</v>
      </c>
      <c r="M341" s="24">
        <f t="shared" ref="M341:M346" si="93">(L341/$L$346)</f>
        <v>0.85</v>
      </c>
    </row>
    <row r="342" spans="1:13" ht="22.5" x14ac:dyDescent="0.2">
      <c r="A342" s="268"/>
      <c r="B342" s="8" t="s">
        <v>93</v>
      </c>
      <c r="C342" s="22">
        <v>152000000</v>
      </c>
      <c r="D342" s="3"/>
      <c r="E342" s="3"/>
      <c r="F342" s="2">
        <f>SUM(C342:E342)</f>
        <v>152000000</v>
      </c>
      <c r="H342" s="3" t="s">
        <v>7</v>
      </c>
      <c r="I342" s="3"/>
      <c r="J342" s="3"/>
      <c r="K342" s="3"/>
      <c r="L342" s="4"/>
      <c r="M342" s="24">
        <f t="shared" si="93"/>
        <v>0</v>
      </c>
    </row>
    <row r="343" spans="1:13" x14ac:dyDescent="0.2">
      <c r="A343" s="268"/>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68"/>
      <c r="B344" s="8" t="s">
        <v>95</v>
      </c>
      <c r="C344" s="22">
        <v>100000000</v>
      </c>
      <c r="D344" s="3"/>
      <c r="E344" s="3"/>
      <c r="F344" s="2">
        <f t="shared" si="94"/>
        <v>100000000</v>
      </c>
      <c r="H344" s="3" t="s">
        <v>9</v>
      </c>
      <c r="I344" s="4"/>
      <c r="J344" s="3"/>
      <c r="K344" s="3"/>
      <c r="L344" s="4"/>
      <c r="M344" s="24">
        <f t="shared" si="93"/>
        <v>0</v>
      </c>
    </row>
    <row r="345" spans="1:13" x14ac:dyDescent="0.2">
      <c r="A345" s="268"/>
      <c r="B345" s="8" t="s">
        <v>96</v>
      </c>
      <c r="C345" s="22">
        <v>20000000</v>
      </c>
      <c r="D345" s="3"/>
      <c r="E345" s="3"/>
      <c r="F345" s="2">
        <f t="shared" si="94"/>
        <v>20000000</v>
      </c>
      <c r="H345" s="3" t="s">
        <v>30</v>
      </c>
      <c r="I345" s="3"/>
      <c r="J345" s="3"/>
      <c r="K345" s="3"/>
      <c r="L345" s="4"/>
      <c r="M345" s="24">
        <f t="shared" si="93"/>
        <v>0</v>
      </c>
    </row>
    <row r="346" spans="1:13" x14ac:dyDescent="0.2">
      <c r="A346" s="268"/>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68"/>
      <c r="B347" s="3" t="s">
        <v>98</v>
      </c>
      <c r="C347" s="22">
        <v>15000000</v>
      </c>
      <c r="D347" s="3"/>
      <c r="E347" s="3"/>
      <c r="F347" s="2">
        <f t="shared" si="94"/>
        <v>15000000</v>
      </c>
      <c r="L347" s="19"/>
    </row>
    <row r="348" spans="1:13" x14ac:dyDescent="0.2">
      <c r="A348" s="268"/>
      <c r="B348" s="3" t="s">
        <v>99</v>
      </c>
      <c r="C348" s="22">
        <v>17000000</v>
      </c>
      <c r="D348" s="2"/>
      <c r="E348" s="3"/>
      <c r="F348" s="2">
        <f>SUM(C348:E348)</f>
        <v>17000000</v>
      </c>
    </row>
    <row r="349" spans="1:13" x14ac:dyDescent="0.2">
      <c r="A349" s="268"/>
      <c r="B349" s="3" t="s">
        <v>100</v>
      </c>
      <c r="C349" s="22">
        <v>36000000</v>
      </c>
      <c r="D349" s="2"/>
      <c r="E349" s="3"/>
      <c r="F349" s="2">
        <f t="shared" ref="F349" si="96">SUM(C349:E349)</f>
        <v>36000000</v>
      </c>
    </row>
    <row r="350" spans="1:13" x14ac:dyDescent="0.2">
      <c r="A350" s="268"/>
      <c r="B350" s="3" t="s">
        <v>17</v>
      </c>
      <c r="C350" s="23">
        <f>SUM(C342:C349)</f>
        <v>400000000</v>
      </c>
      <c r="D350" s="4"/>
      <c r="E350" s="4"/>
      <c r="F350" s="4">
        <f>SUM(F342:F349)</f>
        <v>400000000</v>
      </c>
    </row>
    <row r="352" spans="1:13" x14ac:dyDescent="0.2">
      <c r="B352" s="140"/>
      <c r="C352" s="140"/>
      <c r="D352" s="140"/>
      <c r="E352" s="140"/>
      <c r="F352" s="140"/>
      <c r="G352" s="140"/>
      <c r="H352" s="140"/>
      <c r="I352" s="140"/>
      <c r="J352" s="140"/>
      <c r="K352" s="140"/>
      <c r="L352" s="140"/>
      <c r="M352" s="140"/>
    </row>
    <row r="353" spans="1:13" x14ac:dyDescent="0.2">
      <c r="A353" s="269" t="s">
        <v>470</v>
      </c>
      <c r="B353" s="237" t="s">
        <v>432</v>
      </c>
      <c r="C353" s="237"/>
      <c r="D353" s="237"/>
      <c r="E353" s="237"/>
      <c r="F353" s="237"/>
      <c r="G353" s="140"/>
      <c r="H353" s="238" t="s">
        <v>180</v>
      </c>
      <c r="I353" s="238"/>
      <c r="J353" s="238"/>
      <c r="K353" s="238"/>
      <c r="L353" s="238"/>
      <c r="M353" s="238"/>
    </row>
    <row r="354" spans="1:13" x14ac:dyDescent="0.2">
      <c r="A354" s="269"/>
      <c r="B354" s="239" t="s">
        <v>18</v>
      </c>
      <c r="C354" s="240" t="s">
        <v>0</v>
      </c>
      <c r="D354" s="240"/>
      <c r="E354" s="240"/>
      <c r="F354" s="239" t="s">
        <v>4</v>
      </c>
      <c r="G354" s="140"/>
      <c r="H354" s="141" t="s">
        <v>5</v>
      </c>
      <c r="I354" s="142" t="s">
        <v>10</v>
      </c>
      <c r="J354" s="142" t="s">
        <v>20</v>
      </c>
      <c r="K354" s="142" t="s">
        <v>21</v>
      </c>
      <c r="L354" s="143" t="s">
        <v>17</v>
      </c>
      <c r="M354" s="144" t="s">
        <v>19</v>
      </c>
    </row>
    <row r="355" spans="1:13" x14ac:dyDescent="0.2">
      <c r="A355" s="269"/>
      <c r="B355" s="239"/>
      <c r="C355" s="147" t="s">
        <v>1</v>
      </c>
      <c r="D355" s="147" t="s">
        <v>2</v>
      </c>
      <c r="E355" s="147" t="s">
        <v>3</v>
      </c>
      <c r="F355" s="239"/>
      <c r="G355" s="140"/>
      <c r="H355" s="145" t="s">
        <v>6</v>
      </c>
      <c r="I355" s="23">
        <f>C365</f>
        <v>3190000000</v>
      </c>
      <c r="J355" s="23">
        <f>D365</f>
        <v>2410000000</v>
      </c>
      <c r="K355" s="145"/>
      <c r="L355" s="23">
        <f>SUM(I355:K355)</f>
        <v>5600000000</v>
      </c>
      <c r="M355" s="146">
        <f>(L355/$L$360)</f>
        <v>1</v>
      </c>
    </row>
    <row r="356" spans="1:13" ht="36" x14ac:dyDescent="0.2">
      <c r="A356" s="269"/>
      <c r="B356" s="172" t="s">
        <v>396</v>
      </c>
      <c r="C356" s="22">
        <v>464000000</v>
      </c>
      <c r="D356" s="145"/>
      <c r="E356" s="145"/>
      <c r="F356" s="22">
        <f>SUM(C356:E356)</f>
        <v>464000000</v>
      </c>
      <c r="G356" s="140"/>
      <c r="H356" s="145" t="s">
        <v>7</v>
      </c>
      <c r="I356" s="145"/>
      <c r="J356" s="145"/>
      <c r="K356" s="145"/>
      <c r="L356" s="23"/>
      <c r="M356" s="146">
        <f t="shared" ref="M356:M360" si="97">(L356/$L$360)</f>
        <v>0</v>
      </c>
    </row>
    <row r="357" spans="1:13" ht="24" x14ac:dyDescent="0.2">
      <c r="A357" s="269"/>
      <c r="B357" s="172" t="s">
        <v>397</v>
      </c>
      <c r="C357" s="22">
        <v>280000000</v>
      </c>
      <c r="D357" s="145"/>
      <c r="E357" s="145"/>
      <c r="F357" s="22">
        <f t="shared" ref="F357:F364" si="98">SUM(C357:E357)</f>
        <v>280000000</v>
      </c>
      <c r="G357" s="140"/>
      <c r="H357" s="145" t="s">
        <v>8</v>
      </c>
      <c r="I357" s="145"/>
      <c r="J357" s="145"/>
      <c r="K357" s="145"/>
      <c r="L357" s="23"/>
      <c r="M357" s="146">
        <f t="shared" si="97"/>
        <v>0</v>
      </c>
    </row>
    <row r="358" spans="1:13" ht="33.75" x14ac:dyDescent="0.2">
      <c r="A358" s="269"/>
      <c r="B358" s="148" t="s">
        <v>398</v>
      </c>
      <c r="C358" s="22">
        <v>500000000</v>
      </c>
      <c r="D358" s="145"/>
      <c r="E358" s="145"/>
      <c r="F358" s="22">
        <f t="shared" si="98"/>
        <v>500000000</v>
      </c>
      <c r="G358" s="140"/>
      <c r="H358" s="145" t="s">
        <v>9</v>
      </c>
      <c r="I358" s="23"/>
      <c r="J358" s="145"/>
      <c r="K358" s="145"/>
      <c r="L358" s="23"/>
      <c r="M358" s="146">
        <f t="shared" si="97"/>
        <v>0</v>
      </c>
    </row>
    <row r="359" spans="1:13" x14ac:dyDescent="0.2">
      <c r="A359" s="269"/>
      <c r="B359" s="148" t="s">
        <v>399</v>
      </c>
      <c r="C359" s="22">
        <v>500000000</v>
      </c>
      <c r="D359" s="145"/>
      <c r="E359" s="145"/>
      <c r="F359" s="22">
        <f t="shared" si="98"/>
        <v>500000000</v>
      </c>
      <c r="G359" s="140"/>
      <c r="H359" s="145" t="s">
        <v>30</v>
      </c>
      <c r="I359" s="145"/>
      <c r="J359" s="145"/>
      <c r="K359" s="145"/>
      <c r="L359" s="23"/>
      <c r="M359" s="146">
        <f t="shared" si="97"/>
        <v>0</v>
      </c>
    </row>
    <row r="360" spans="1:13" ht="33.75" x14ac:dyDescent="0.2">
      <c r="A360" s="269"/>
      <c r="B360" s="148" t="s">
        <v>400</v>
      </c>
      <c r="C360" s="22">
        <v>1000000000</v>
      </c>
      <c r="D360" s="145"/>
      <c r="E360" s="145"/>
      <c r="F360" s="22">
        <f t="shared" si="98"/>
        <v>1000000000</v>
      </c>
      <c r="G360" s="140"/>
      <c r="H360" s="145" t="s">
        <v>17</v>
      </c>
      <c r="I360" s="23">
        <f>SUM(I355:I359)</f>
        <v>3190000000</v>
      </c>
      <c r="J360" s="23">
        <f t="shared" ref="J360:K360" si="99">SUM(J355:J359)</f>
        <v>2410000000</v>
      </c>
      <c r="K360" s="23">
        <f t="shared" si="99"/>
        <v>0</v>
      </c>
      <c r="L360" s="23">
        <f>SUM(I360:K360)</f>
        <v>5600000000</v>
      </c>
      <c r="M360" s="146">
        <f t="shared" si="97"/>
        <v>1</v>
      </c>
    </row>
    <row r="361" spans="1:13" ht="22.5" x14ac:dyDescent="0.2">
      <c r="A361" s="269"/>
      <c r="B361" s="148" t="s">
        <v>401</v>
      </c>
      <c r="C361" s="22">
        <v>380000000</v>
      </c>
      <c r="D361" s="145"/>
      <c r="E361" s="145"/>
      <c r="F361" s="22">
        <f t="shared" si="98"/>
        <v>380000000</v>
      </c>
      <c r="G361" s="140"/>
      <c r="H361" s="139"/>
      <c r="I361" s="41"/>
      <c r="J361" s="41"/>
      <c r="K361" s="41"/>
      <c r="L361" s="41"/>
      <c r="M361" s="168"/>
    </row>
    <row r="362" spans="1:13" ht="24" x14ac:dyDescent="0.2">
      <c r="A362" s="269"/>
      <c r="B362" s="172" t="s">
        <v>402</v>
      </c>
      <c r="C362" s="22">
        <v>66000000</v>
      </c>
      <c r="D362" s="145"/>
      <c r="E362" s="145"/>
      <c r="F362" s="22">
        <f t="shared" si="98"/>
        <v>66000000</v>
      </c>
      <c r="G362" s="140"/>
      <c r="H362" s="139"/>
      <c r="I362" s="41"/>
      <c r="J362" s="41"/>
      <c r="K362" s="41"/>
      <c r="L362" s="41"/>
      <c r="M362" s="168"/>
    </row>
    <row r="363" spans="1:13" ht="24" x14ac:dyDescent="0.2">
      <c r="A363" s="269"/>
      <c r="B363" s="172" t="s">
        <v>403</v>
      </c>
      <c r="C363" s="145">
        <v>0</v>
      </c>
      <c r="D363" s="22">
        <v>1900000000</v>
      </c>
      <c r="E363" s="145"/>
      <c r="F363" s="22">
        <f t="shared" si="98"/>
        <v>1900000000</v>
      </c>
      <c r="G363" s="140"/>
      <c r="H363" s="139"/>
      <c r="I363" s="41"/>
      <c r="J363" s="41"/>
      <c r="K363" s="41"/>
      <c r="L363" s="41"/>
      <c r="M363" s="168"/>
    </row>
    <row r="364" spans="1:13" ht="12" x14ac:dyDescent="0.2">
      <c r="A364" s="269"/>
      <c r="B364" s="173" t="s">
        <v>404</v>
      </c>
      <c r="C364" s="145">
        <v>0</v>
      </c>
      <c r="D364" s="22">
        <v>510000000</v>
      </c>
      <c r="E364" s="145"/>
      <c r="F364" s="22">
        <f t="shared" si="98"/>
        <v>510000000</v>
      </c>
      <c r="G364" s="140"/>
      <c r="H364" s="139"/>
      <c r="I364" s="41"/>
      <c r="J364" s="41"/>
      <c r="K364" s="41"/>
      <c r="L364" s="41"/>
      <c r="M364" s="168"/>
    </row>
    <row r="365" spans="1:13" x14ac:dyDescent="0.2">
      <c r="A365" s="269"/>
      <c r="B365" s="145" t="s">
        <v>17</v>
      </c>
      <c r="C365" s="23">
        <f>SUM(C356:C364)</f>
        <v>3190000000</v>
      </c>
      <c r="D365" s="23">
        <f>SUM(D356:D364)</f>
        <v>2410000000</v>
      </c>
      <c r="E365" s="23">
        <f>SUM(E356:E364)</f>
        <v>0</v>
      </c>
      <c r="F365" s="23">
        <f>SUM(F356:F364)</f>
        <v>5600000000</v>
      </c>
      <c r="G365" s="140"/>
      <c r="H365" s="139"/>
      <c r="I365" s="41"/>
      <c r="J365" s="41"/>
      <c r="K365" s="41"/>
      <c r="L365" s="41"/>
      <c r="M365" s="168"/>
    </row>
    <row r="366" spans="1:13" x14ac:dyDescent="0.2">
      <c r="A366" s="269"/>
      <c r="B366" s="166"/>
      <c r="C366" s="83"/>
      <c r="D366" s="81"/>
      <c r="E366" s="81"/>
      <c r="F366" s="83"/>
      <c r="G366" s="80"/>
      <c r="H366" s="81"/>
      <c r="I366" s="82"/>
      <c r="J366" s="82"/>
      <c r="K366" s="82"/>
      <c r="L366" s="82"/>
      <c r="M366" s="167"/>
    </row>
    <row r="367" spans="1:13" x14ac:dyDescent="0.2">
      <c r="A367" s="78"/>
      <c r="G367" s="80"/>
      <c r="H367" s="80"/>
      <c r="I367" s="80"/>
      <c r="J367" s="80"/>
      <c r="K367" s="80"/>
      <c r="L367" s="80"/>
      <c r="M367" s="80"/>
    </row>
    <row r="368" spans="1:13" x14ac:dyDescent="0.2">
      <c r="A368" s="78"/>
      <c r="B368" s="81"/>
      <c r="C368" s="82"/>
      <c r="D368" s="82"/>
      <c r="E368" s="82"/>
      <c r="F368" s="83"/>
      <c r="G368" s="80"/>
      <c r="H368" s="177" t="s">
        <v>409</v>
      </c>
      <c r="I368" s="177"/>
      <c r="J368" s="177"/>
      <c r="K368" s="177"/>
      <c r="L368" s="177"/>
      <c r="M368" s="177"/>
    </row>
    <row r="369" spans="1:13" x14ac:dyDescent="0.2">
      <c r="A369" s="157" t="s">
        <v>230</v>
      </c>
      <c r="B369" s="241" t="s">
        <v>409</v>
      </c>
      <c r="C369" s="241"/>
      <c r="D369" s="241"/>
      <c r="E369" s="241"/>
      <c r="F369" s="241"/>
      <c r="G369" s="140"/>
      <c r="H369" s="141" t="s">
        <v>5</v>
      </c>
      <c r="I369" s="142" t="s">
        <v>10</v>
      </c>
      <c r="J369" s="142" t="s">
        <v>20</v>
      </c>
      <c r="K369" s="142" t="s">
        <v>21</v>
      </c>
      <c r="L369" s="143" t="s">
        <v>17</v>
      </c>
      <c r="M369" s="144" t="s">
        <v>19</v>
      </c>
    </row>
    <row r="370" spans="1:13" x14ac:dyDescent="0.2">
      <c r="A370" s="78"/>
      <c r="B370" s="239" t="s">
        <v>181</v>
      </c>
      <c r="C370" s="240" t="s">
        <v>0</v>
      </c>
      <c r="D370" s="240"/>
      <c r="E370" s="240"/>
      <c r="F370" s="239" t="s">
        <v>4</v>
      </c>
      <c r="G370" s="140"/>
      <c r="H370" s="145" t="s">
        <v>6</v>
      </c>
      <c r="I370" s="145">
        <v>0</v>
      </c>
      <c r="J370" s="145"/>
      <c r="K370" s="23">
        <f>E373</f>
        <v>2880000000</v>
      </c>
      <c r="L370" s="23">
        <f>SUM(I370:K370)</f>
        <v>2880000000</v>
      </c>
      <c r="M370" s="146">
        <f>(L370/$L$375)</f>
        <v>1</v>
      </c>
    </row>
    <row r="371" spans="1:13" x14ac:dyDescent="0.2">
      <c r="A371" s="78"/>
      <c r="B371" s="239"/>
      <c r="C371" s="147" t="s">
        <v>1</v>
      </c>
      <c r="D371" s="147" t="s">
        <v>2</v>
      </c>
      <c r="E371" s="147" t="s">
        <v>3</v>
      </c>
      <c r="F371" s="239"/>
      <c r="G371" s="140"/>
      <c r="H371" s="145" t="s">
        <v>7</v>
      </c>
      <c r="I371" s="145">
        <v>0</v>
      </c>
      <c r="J371" s="145"/>
      <c r="K371" s="145"/>
      <c r="L371" s="145"/>
      <c r="M371" s="146">
        <f t="shared" ref="M371:M375" si="100">(L371/$L$375)</f>
        <v>0</v>
      </c>
    </row>
    <row r="372" spans="1:13" ht="45" x14ac:dyDescent="0.2">
      <c r="A372" s="78"/>
      <c r="B372" s="174" t="s">
        <v>405</v>
      </c>
      <c r="C372" s="175">
        <v>0</v>
      </c>
      <c r="D372" s="176"/>
      <c r="E372" s="175">
        <v>2880000000</v>
      </c>
      <c r="F372" s="175">
        <f>SUM(C372:E372)</f>
        <v>2880000000</v>
      </c>
      <c r="G372" s="140"/>
      <c r="H372" s="145" t="s">
        <v>8</v>
      </c>
      <c r="I372" s="145"/>
      <c r="J372" s="145"/>
      <c r="K372" s="145"/>
      <c r="L372" s="145"/>
      <c r="M372" s="146">
        <f t="shared" si="100"/>
        <v>0</v>
      </c>
    </row>
    <row r="373" spans="1:13" x14ac:dyDescent="0.2">
      <c r="A373" s="78"/>
      <c r="B373" s="161" t="s">
        <v>17</v>
      </c>
      <c r="C373" s="34">
        <f>SUM(C372)</f>
        <v>0</v>
      </c>
      <c r="D373" s="34">
        <f t="shared" ref="D373:F373" si="101">SUM(D372)</f>
        <v>0</v>
      </c>
      <c r="E373" s="34">
        <f t="shared" si="101"/>
        <v>2880000000</v>
      </c>
      <c r="F373" s="34">
        <f t="shared" si="101"/>
        <v>2880000000</v>
      </c>
      <c r="G373" s="140"/>
      <c r="H373" s="145" t="s">
        <v>9</v>
      </c>
      <c r="I373" s="145"/>
      <c r="J373" s="145"/>
      <c r="K373" s="145"/>
      <c r="L373" s="145"/>
      <c r="M373" s="146">
        <f t="shared" si="100"/>
        <v>0</v>
      </c>
    </row>
    <row r="374" spans="1:13" x14ac:dyDescent="0.2">
      <c r="A374" s="78"/>
      <c r="B374" s="140"/>
      <c r="C374" s="140"/>
      <c r="D374" s="140"/>
      <c r="E374" s="140"/>
      <c r="F374" s="140"/>
      <c r="G374" s="140"/>
      <c r="H374" s="145" t="s">
        <v>30</v>
      </c>
      <c r="I374" s="145"/>
      <c r="J374" s="145"/>
      <c r="K374" s="145"/>
      <c r="L374" s="145"/>
      <c r="M374" s="146">
        <f t="shared" si="100"/>
        <v>0</v>
      </c>
    </row>
    <row r="375" spans="1:13" x14ac:dyDescent="0.2">
      <c r="A375" s="78"/>
      <c r="B375" s="140"/>
      <c r="C375" s="140"/>
      <c r="D375" s="140"/>
      <c r="E375" s="140"/>
      <c r="F375" s="140"/>
      <c r="G375" s="140"/>
      <c r="H375" s="145" t="s">
        <v>17</v>
      </c>
      <c r="I375" s="23">
        <f>SUM(I370:I374)</f>
        <v>0</v>
      </c>
      <c r="J375" s="23">
        <f t="shared" ref="J375:L375" si="102">SUM(J370:J374)</f>
        <v>0</v>
      </c>
      <c r="K375" s="23">
        <f t="shared" si="102"/>
        <v>2880000000</v>
      </c>
      <c r="L375" s="23">
        <f t="shared" si="102"/>
        <v>2880000000</v>
      </c>
      <c r="M375" s="146">
        <f t="shared" si="100"/>
        <v>1</v>
      </c>
    </row>
    <row r="376" spans="1:13" x14ac:dyDescent="0.2">
      <c r="A376" s="78"/>
      <c r="B376" s="74"/>
      <c r="C376" s="82"/>
      <c r="D376" s="82"/>
      <c r="E376" s="82"/>
      <c r="F376" s="83"/>
      <c r="G376" s="80"/>
      <c r="H376" s="80"/>
      <c r="I376" s="80"/>
      <c r="J376" s="80"/>
      <c r="K376" s="80"/>
      <c r="L376" s="80"/>
      <c r="M376" s="80"/>
    </row>
    <row r="377" spans="1:13" x14ac:dyDescent="0.2">
      <c r="A377" s="44"/>
    </row>
    <row r="378" spans="1:13" ht="22.5" customHeight="1" x14ac:dyDescent="0.2">
      <c r="A378" s="273" t="s">
        <v>199</v>
      </c>
      <c r="B378" s="275" t="s">
        <v>433</v>
      </c>
      <c r="C378" s="276"/>
      <c r="D378" s="276"/>
      <c r="E378" s="276"/>
      <c r="F378" s="277"/>
      <c r="H378" s="271" t="s">
        <v>170</v>
      </c>
      <c r="I378" s="271"/>
      <c r="J378" s="271"/>
      <c r="K378" s="271"/>
      <c r="L378" s="271"/>
      <c r="M378" s="271"/>
    </row>
    <row r="379" spans="1:13" x14ac:dyDescent="0.2">
      <c r="A379" s="273"/>
      <c r="B379" s="45" t="s">
        <v>18</v>
      </c>
      <c r="C379" s="46" t="s">
        <v>0</v>
      </c>
      <c r="D379" s="46"/>
      <c r="E379" s="46"/>
      <c r="F379" s="45" t="s">
        <v>4</v>
      </c>
      <c r="H379" s="46" t="s">
        <v>5</v>
      </c>
      <c r="I379" s="45" t="s">
        <v>10</v>
      </c>
      <c r="J379" s="45" t="s">
        <v>20</v>
      </c>
      <c r="K379" s="45" t="s">
        <v>21</v>
      </c>
      <c r="L379" s="14" t="s">
        <v>17</v>
      </c>
      <c r="M379" s="15" t="s">
        <v>19</v>
      </c>
    </row>
    <row r="380" spans="1:13" x14ac:dyDescent="0.2">
      <c r="A380" s="273"/>
      <c r="B380" s="45"/>
      <c r="C380" s="16" t="s">
        <v>1</v>
      </c>
      <c r="D380" s="16" t="s">
        <v>2</v>
      </c>
      <c r="E380" s="16" t="s">
        <v>3</v>
      </c>
      <c r="F380" s="45"/>
      <c r="H380" s="3" t="s">
        <v>6</v>
      </c>
      <c r="I380" s="4">
        <f>C381+C382+C383+C384+C385</f>
        <v>1238000000</v>
      </c>
      <c r="J380" s="2"/>
      <c r="K380" s="2"/>
      <c r="L380" s="2">
        <f>SUM(I380:K380)</f>
        <v>1238000000</v>
      </c>
      <c r="M380" s="24">
        <f>(L380/$L$385)</f>
        <v>0.4202664856148689</v>
      </c>
    </row>
    <row r="381" spans="1:13" x14ac:dyDescent="0.2">
      <c r="A381" s="273"/>
      <c r="B381" s="8" t="s">
        <v>144</v>
      </c>
      <c r="C381" s="22">
        <v>40000000</v>
      </c>
      <c r="D381" s="3"/>
      <c r="E381" s="3"/>
      <c r="F381" s="2">
        <f>SUM(C381:E381)</f>
        <v>40000000</v>
      </c>
      <c r="H381" s="3" t="s">
        <v>7</v>
      </c>
      <c r="I381" s="4"/>
      <c r="J381" s="2"/>
      <c r="K381" s="2"/>
      <c r="L381" s="2"/>
      <c r="M381" s="24">
        <f t="shared" ref="M381:M385" si="103">(L381/$L$385)</f>
        <v>0</v>
      </c>
    </row>
    <row r="382" spans="1:13" x14ac:dyDescent="0.2">
      <c r="A382" s="273"/>
      <c r="B382" s="8" t="s">
        <v>163</v>
      </c>
      <c r="C382" s="22">
        <v>85000000</v>
      </c>
      <c r="D382" s="3"/>
      <c r="E382" s="3"/>
      <c r="F382" s="2">
        <f t="shared" ref="F382:F387" si="104">SUM(C382:E382)</f>
        <v>85000000</v>
      </c>
      <c r="H382" s="3" t="s">
        <v>8</v>
      </c>
      <c r="I382" s="4">
        <f>C386+C387+C388</f>
        <v>1649750000</v>
      </c>
      <c r="J382" s="4">
        <f>D389</f>
        <v>58000000</v>
      </c>
      <c r="K382" s="2"/>
      <c r="L382" s="2">
        <f>SUM(I382:K382)</f>
        <v>1707750000</v>
      </c>
      <c r="M382" s="24">
        <f t="shared" si="103"/>
        <v>0.5797335143851311</v>
      </c>
    </row>
    <row r="383" spans="1:13" ht="11.25" customHeight="1" x14ac:dyDescent="0.2">
      <c r="A383" s="273"/>
      <c r="B383" s="8" t="s">
        <v>164</v>
      </c>
      <c r="C383" s="22">
        <v>75000000</v>
      </c>
      <c r="D383" s="3"/>
      <c r="E383" s="3"/>
      <c r="F383" s="2">
        <f t="shared" si="104"/>
        <v>75000000</v>
      </c>
      <c r="H383" s="3" t="s">
        <v>9</v>
      </c>
      <c r="I383" s="4"/>
      <c r="J383" s="2"/>
      <c r="K383" s="2"/>
      <c r="L383" s="2"/>
      <c r="M383" s="24">
        <f t="shared" si="103"/>
        <v>0</v>
      </c>
    </row>
    <row r="384" spans="1:13" x14ac:dyDescent="0.2">
      <c r="A384" s="273"/>
      <c r="B384" s="8" t="s">
        <v>165</v>
      </c>
      <c r="C384" s="22">
        <v>288000000</v>
      </c>
      <c r="D384" s="2"/>
      <c r="E384" s="3"/>
      <c r="F384" s="2">
        <f t="shared" si="104"/>
        <v>288000000</v>
      </c>
      <c r="H384" s="3" t="s">
        <v>30</v>
      </c>
      <c r="I384" s="3"/>
      <c r="J384" s="2"/>
      <c r="K384" s="2"/>
      <c r="L384" s="2"/>
      <c r="M384" s="24">
        <f t="shared" si="103"/>
        <v>0</v>
      </c>
    </row>
    <row r="385" spans="1:13" ht="22.5" x14ac:dyDescent="0.2">
      <c r="A385" s="273"/>
      <c r="B385" s="9" t="s">
        <v>166</v>
      </c>
      <c r="C385" s="22">
        <v>750000000</v>
      </c>
      <c r="D385" s="2"/>
      <c r="E385" s="3"/>
      <c r="F385" s="2">
        <f>SUM(C385:E385)</f>
        <v>750000000</v>
      </c>
      <c r="H385" s="3" t="s">
        <v>17</v>
      </c>
      <c r="I385" s="4">
        <f>SUM(I381:I384)</f>
        <v>1649750000</v>
      </c>
      <c r="J385" s="4">
        <f>SUM(J380:J384)</f>
        <v>58000000</v>
      </c>
      <c r="K385" s="4"/>
      <c r="L385" s="4">
        <f>SUM(L380:L384)</f>
        <v>2945750000</v>
      </c>
      <c r="M385" s="24">
        <f t="shared" si="103"/>
        <v>1</v>
      </c>
    </row>
    <row r="386" spans="1:13" ht="22.5" x14ac:dyDescent="0.2">
      <c r="A386" s="273"/>
      <c r="B386" s="9" t="s">
        <v>167</v>
      </c>
      <c r="C386" s="22">
        <v>417750000</v>
      </c>
      <c r="D386" s="2"/>
      <c r="E386" s="3"/>
      <c r="F386" s="2">
        <f t="shared" si="104"/>
        <v>417750000</v>
      </c>
    </row>
    <row r="387" spans="1:13" x14ac:dyDescent="0.2">
      <c r="A387" s="273"/>
      <c r="B387" s="9" t="s">
        <v>168</v>
      </c>
      <c r="C387" s="22">
        <v>665000000</v>
      </c>
      <c r="D387" s="2"/>
      <c r="E387" s="3"/>
      <c r="F387" s="2">
        <f t="shared" si="104"/>
        <v>665000000</v>
      </c>
    </row>
    <row r="388" spans="1:13" ht="11.25" customHeight="1" x14ac:dyDescent="0.2">
      <c r="A388" s="273"/>
      <c r="B388" s="9" t="s">
        <v>169</v>
      </c>
      <c r="C388" s="22">
        <v>567000000</v>
      </c>
      <c r="D388" s="22"/>
      <c r="E388" s="3"/>
      <c r="F388" s="2">
        <f>SUM(C388:E388)</f>
        <v>567000000</v>
      </c>
    </row>
    <row r="389" spans="1:13" ht="11.25" customHeight="1" x14ac:dyDescent="0.2">
      <c r="A389" s="273"/>
      <c r="B389" s="9" t="s">
        <v>152</v>
      </c>
      <c r="D389" s="22">
        <v>58000000</v>
      </c>
      <c r="E389" s="3"/>
      <c r="F389" s="2">
        <f>SUM(D389:E389)</f>
        <v>58000000</v>
      </c>
    </row>
    <row r="390" spans="1:13" x14ac:dyDescent="0.2">
      <c r="A390" s="273"/>
      <c r="B390" s="3" t="s">
        <v>17</v>
      </c>
      <c r="C390" s="23">
        <f>SUM(C381:C389)</f>
        <v>2887750000</v>
      </c>
      <c r="D390" s="23">
        <f>SUM(D381:D389)</f>
        <v>58000000</v>
      </c>
      <c r="E390" s="23"/>
      <c r="F390" s="23">
        <f>SUM(F381:F389)</f>
        <v>2945750000</v>
      </c>
    </row>
    <row r="391" spans="1:13" x14ac:dyDescent="0.2">
      <c r="A391" s="51"/>
    </row>
    <row r="393" spans="1:13" ht="11.25" customHeight="1" x14ac:dyDescent="0.2">
      <c r="A393" s="273" t="s">
        <v>171</v>
      </c>
      <c r="B393" s="275" t="s">
        <v>434</v>
      </c>
      <c r="C393" s="276"/>
      <c r="D393" s="276"/>
      <c r="E393" s="276"/>
      <c r="F393" s="277"/>
      <c r="H393" s="271" t="s">
        <v>177</v>
      </c>
      <c r="I393" s="271"/>
      <c r="J393" s="271"/>
      <c r="K393" s="271"/>
      <c r="L393" s="271"/>
      <c r="M393" s="271"/>
    </row>
    <row r="394" spans="1:13" x14ac:dyDescent="0.2">
      <c r="A394" s="273"/>
      <c r="B394" s="45" t="s">
        <v>18</v>
      </c>
      <c r="C394" s="46" t="s">
        <v>0</v>
      </c>
      <c r="D394" s="46"/>
      <c r="E394" s="46"/>
      <c r="F394" s="45" t="s">
        <v>4</v>
      </c>
      <c r="H394" s="46" t="s">
        <v>5</v>
      </c>
      <c r="I394" s="45" t="s">
        <v>10</v>
      </c>
      <c r="J394" s="45" t="s">
        <v>20</v>
      </c>
      <c r="K394" s="45" t="s">
        <v>21</v>
      </c>
      <c r="L394" s="14" t="s">
        <v>17</v>
      </c>
      <c r="M394" s="15" t="s">
        <v>19</v>
      </c>
    </row>
    <row r="395" spans="1:13" x14ac:dyDescent="0.2">
      <c r="A395" s="273"/>
      <c r="B395" s="45"/>
      <c r="C395" s="16" t="s">
        <v>1</v>
      </c>
      <c r="D395" s="16" t="s">
        <v>2</v>
      </c>
      <c r="E395" s="16" t="s">
        <v>3</v>
      </c>
      <c r="F395" s="45"/>
      <c r="H395" s="3" t="s">
        <v>6</v>
      </c>
      <c r="I395" s="4">
        <f>C396+C397+C398</f>
        <v>166000000</v>
      </c>
      <c r="J395" s="2"/>
      <c r="K395" s="2"/>
      <c r="L395" s="2">
        <f>SUM(I395:K395)</f>
        <v>166000000</v>
      </c>
      <c r="M395" s="24">
        <f>(L395/$L$400)</f>
        <v>0.44563758389261743</v>
      </c>
    </row>
    <row r="396" spans="1:13" x14ac:dyDescent="0.2">
      <c r="A396" s="273"/>
      <c r="B396" s="8" t="s">
        <v>144</v>
      </c>
      <c r="C396" s="22">
        <v>40000000</v>
      </c>
      <c r="D396" s="3"/>
      <c r="E396" s="3"/>
      <c r="F396" s="2">
        <f>SUM(C396:E396)</f>
        <v>40000000</v>
      </c>
      <c r="H396" s="3" t="s">
        <v>7</v>
      </c>
      <c r="I396" s="4"/>
      <c r="J396" s="2"/>
      <c r="K396" s="2"/>
      <c r="L396" s="2"/>
      <c r="M396" s="24">
        <f t="shared" ref="M396:M400" si="105">(L396/$L$400)</f>
        <v>0</v>
      </c>
    </row>
    <row r="397" spans="1:13" x14ac:dyDescent="0.2">
      <c r="A397" s="273"/>
      <c r="B397" s="8" t="s">
        <v>172</v>
      </c>
      <c r="C397" s="22">
        <v>15000000</v>
      </c>
      <c r="D397" s="3"/>
      <c r="E397" s="3"/>
      <c r="F397" s="2">
        <f t="shared" ref="F397:F399" si="106">SUM(C397:E397)</f>
        <v>15000000</v>
      </c>
      <c r="H397" s="3" t="s">
        <v>8</v>
      </c>
      <c r="I397" s="4">
        <f>C399+C400+C401</f>
        <v>206500000</v>
      </c>
      <c r="J397" s="2"/>
      <c r="K397" s="2"/>
      <c r="L397" s="2">
        <f>SUM(I397:K397)</f>
        <v>206500000</v>
      </c>
      <c r="M397" s="24">
        <f t="shared" si="105"/>
        <v>0.55436241610738257</v>
      </c>
    </row>
    <row r="398" spans="1:13" x14ac:dyDescent="0.2">
      <c r="A398" s="273"/>
      <c r="B398" s="8" t="s">
        <v>173</v>
      </c>
      <c r="C398" s="22">
        <v>111000000</v>
      </c>
      <c r="D398" s="3"/>
      <c r="E398" s="3"/>
      <c r="F398" s="2">
        <f t="shared" si="106"/>
        <v>111000000</v>
      </c>
      <c r="H398" s="3" t="s">
        <v>9</v>
      </c>
      <c r="I398" s="4"/>
      <c r="J398" s="2"/>
      <c r="K398" s="2"/>
      <c r="L398" s="2"/>
      <c r="M398" s="24">
        <f t="shared" si="105"/>
        <v>0</v>
      </c>
    </row>
    <row r="399" spans="1:13" x14ac:dyDescent="0.2">
      <c r="A399" s="273"/>
      <c r="B399" s="8" t="s">
        <v>174</v>
      </c>
      <c r="C399" s="22">
        <v>62000000</v>
      </c>
      <c r="D399" s="2"/>
      <c r="E399" s="3"/>
      <c r="F399" s="2">
        <f t="shared" si="106"/>
        <v>62000000</v>
      </c>
      <c r="H399" s="3" t="s">
        <v>30</v>
      </c>
      <c r="I399" s="3"/>
      <c r="J399" s="2"/>
      <c r="K399" s="2"/>
      <c r="L399" s="2"/>
      <c r="M399" s="24">
        <f t="shared" si="105"/>
        <v>0</v>
      </c>
    </row>
    <row r="400" spans="1:13" x14ac:dyDescent="0.2">
      <c r="A400" s="273"/>
      <c r="B400" s="9" t="s">
        <v>175</v>
      </c>
      <c r="C400" s="22">
        <v>72500000</v>
      </c>
      <c r="D400" s="2"/>
      <c r="E400" s="3"/>
      <c r="F400" s="2">
        <f>SUM(C400:E400)</f>
        <v>72500000</v>
      </c>
      <c r="H400" s="3" t="s">
        <v>17</v>
      </c>
      <c r="I400" s="4">
        <f>SUM(I395:I399)</f>
        <v>372500000</v>
      </c>
      <c r="J400" s="4"/>
      <c r="K400" s="4"/>
      <c r="L400" s="4">
        <f>SUM(L395:L399)</f>
        <v>372500000</v>
      </c>
      <c r="M400" s="24">
        <f t="shared" si="105"/>
        <v>1</v>
      </c>
    </row>
    <row r="401" spans="1:13" x14ac:dyDescent="0.2">
      <c r="A401" s="273"/>
      <c r="B401" s="9" t="s">
        <v>176</v>
      </c>
      <c r="C401" s="22">
        <v>72000000</v>
      </c>
      <c r="D401" s="2"/>
      <c r="E401" s="3"/>
      <c r="F401" s="2">
        <f t="shared" ref="F401" si="107">SUM(C401:E401)</f>
        <v>72000000</v>
      </c>
    </row>
    <row r="402" spans="1:13" x14ac:dyDescent="0.2">
      <c r="A402" s="50"/>
      <c r="B402" s="3" t="s">
        <v>17</v>
      </c>
      <c r="C402" s="23">
        <f>SUM(C396:C401)</f>
        <v>372500000</v>
      </c>
      <c r="D402" s="23"/>
      <c r="E402" s="23"/>
      <c r="F402" s="23">
        <f>SUM(F396:F401)</f>
        <v>372500000</v>
      </c>
    </row>
    <row r="403" spans="1:13" x14ac:dyDescent="0.2">
      <c r="A403" s="50"/>
      <c r="B403" s="7"/>
      <c r="C403" s="41"/>
      <c r="D403" s="41"/>
      <c r="E403" s="41"/>
      <c r="F403" s="41"/>
    </row>
    <row r="404" spans="1:13" x14ac:dyDescent="0.2">
      <c r="A404" s="50"/>
      <c r="B404" s="139"/>
      <c r="C404" s="41"/>
      <c r="D404" s="41"/>
      <c r="E404" s="41"/>
      <c r="F404" s="41"/>
      <c r="G404" s="140"/>
      <c r="H404" s="140"/>
      <c r="I404" s="140"/>
      <c r="J404" s="140"/>
      <c r="K404" s="140"/>
      <c r="L404" s="140"/>
      <c r="M404" s="140"/>
    </row>
    <row r="405" spans="1:13" ht="22.5" customHeight="1" x14ac:dyDescent="0.2">
      <c r="A405" s="268">
        <v>26</v>
      </c>
      <c r="B405" s="271" t="s">
        <v>435</v>
      </c>
      <c r="C405" s="271"/>
      <c r="D405" s="271"/>
      <c r="E405" s="271"/>
      <c r="F405" s="271"/>
      <c r="G405" s="140"/>
      <c r="H405" s="271" t="s">
        <v>408</v>
      </c>
      <c r="I405" s="271"/>
      <c r="J405" s="271"/>
      <c r="K405" s="271"/>
      <c r="L405" s="271"/>
      <c r="M405" s="271"/>
    </row>
    <row r="406" spans="1:13" x14ac:dyDescent="0.2">
      <c r="A406" s="268"/>
      <c r="B406" s="263" t="s">
        <v>18</v>
      </c>
      <c r="C406" s="265" t="s">
        <v>0</v>
      </c>
      <c r="D406" s="266"/>
      <c r="E406" s="267"/>
      <c r="F406" s="263" t="s">
        <v>4</v>
      </c>
      <c r="G406" s="140"/>
      <c r="H406" s="141" t="s">
        <v>5</v>
      </c>
      <c r="I406" s="142" t="s">
        <v>10</v>
      </c>
      <c r="J406" s="142" t="s">
        <v>20</v>
      </c>
      <c r="K406" s="142" t="s">
        <v>21</v>
      </c>
      <c r="L406" s="143" t="s">
        <v>17</v>
      </c>
      <c r="M406" s="144" t="s">
        <v>19</v>
      </c>
    </row>
    <row r="407" spans="1:13" ht="12.75" customHeight="1" x14ac:dyDescent="0.2">
      <c r="A407" s="268"/>
      <c r="B407" s="264"/>
      <c r="C407" s="147" t="s">
        <v>1</v>
      </c>
      <c r="D407" s="147" t="s">
        <v>2</v>
      </c>
      <c r="E407" s="147" t="s">
        <v>3</v>
      </c>
      <c r="F407" s="264"/>
      <c r="G407" s="140"/>
      <c r="H407" s="145" t="s">
        <v>6</v>
      </c>
      <c r="I407" s="23">
        <f>C412</f>
        <v>400000000</v>
      </c>
      <c r="J407" s="145"/>
      <c r="K407" s="145"/>
      <c r="L407" s="23">
        <f>SUM(I407:K407)</f>
        <v>400000000</v>
      </c>
      <c r="M407" s="146">
        <f>(I407/$L$412)</f>
        <v>1</v>
      </c>
    </row>
    <row r="408" spans="1:13" x14ac:dyDescent="0.2">
      <c r="A408" s="268"/>
      <c r="B408" s="145" t="s">
        <v>366</v>
      </c>
      <c r="C408" s="22">
        <v>240000000</v>
      </c>
      <c r="D408" s="145"/>
      <c r="E408" s="145"/>
      <c r="F408" s="23">
        <f>SUM(C408:E408)</f>
        <v>240000000</v>
      </c>
      <c r="G408" s="140"/>
      <c r="H408" s="145" t="s">
        <v>7</v>
      </c>
      <c r="I408" s="145"/>
      <c r="J408" s="145"/>
      <c r="K408" s="145"/>
      <c r="L408" s="145"/>
      <c r="M408" s="146">
        <f t="shared" ref="M408:M411" si="108">(I408/$L$412)</f>
        <v>0</v>
      </c>
    </row>
    <row r="409" spans="1:13" x14ac:dyDescent="0.2">
      <c r="A409" s="268"/>
      <c r="B409" s="145" t="s">
        <v>367</v>
      </c>
      <c r="C409" s="22">
        <v>80000000</v>
      </c>
      <c r="D409" s="145"/>
      <c r="E409" s="145"/>
      <c r="F409" s="23">
        <f t="shared" ref="F409:F411" si="109">SUM(C409:E409)</f>
        <v>80000000</v>
      </c>
      <c r="G409" s="140"/>
      <c r="H409" s="145" t="s">
        <v>8</v>
      </c>
      <c r="I409" s="145"/>
      <c r="J409" s="145"/>
      <c r="K409" s="145"/>
      <c r="L409" s="145"/>
      <c r="M409" s="146">
        <f t="shared" si="108"/>
        <v>0</v>
      </c>
    </row>
    <row r="410" spans="1:13" x14ac:dyDescent="0.2">
      <c r="A410" s="268"/>
      <c r="B410" s="145" t="s">
        <v>368</v>
      </c>
      <c r="C410" s="22">
        <v>40000000</v>
      </c>
      <c r="D410" s="145"/>
      <c r="E410" s="145"/>
      <c r="F410" s="23">
        <f t="shared" si="109"/>
        <v>40000000</v>
      </c>
      <c r="G410" s="140"/>
      <c r="H410" s="145" t="s">
        <v>9</v>
      </c>
      <c r="I410" s="145"/>
      <c r="J410" s="145"/>
      <c r="K410" s="145"/>
      <c r="L410" s="145"/>
      <c r="M410" s="146">
        <f>(I410/$L$412)</f>
        <v>0</v>
      </c>
    </row>
    <row r="411" spans="1:13" x14ac:dyDescent="0.2">
      <c r="A411" s="268"/>
      <c r="B411" s="145" t="s">
        <v>369</v>
      </c>
      <c r="C411" s="22">
        <v>40000000</v>
      </c>
      <c r="D411" s="145"/>
      <c r="E411" s="145"/>
      <c r="F411" s="23">
        <f t="shared" si="109"/>
        <v>40000000</v>
      </c>
      <c r="G411" s="140"/>
      <c r="H411" s="145" t="s">
        <v>30</v>
      </c>
      <c r="I411" s="145"/>
      <c r="J411" s="145"/>
      <c r="K411" s="145"/>
      <c r="L411" s="145"/>
      <c r="M411" s="146">
        <f t="shared" si="108"/>
        <v>0</v>
      </c>
    </row>
    <row r="412" spans="1:13" x14ac:dyDescent="0.2">
      <c r="A412" s="268"/>
      <c r="B412" s="145" t="s">
        <v>17</v>
      </c>
      <c r="C412" s="23">
        <f>SUM(C408:C411)</f>
        <v>400000000</v>
      </c>
      <c r="D412" s="145"/>
      <c r="E412" s="145"/>
      <c r="F412" s="23">
        <f>SUM(C412:E412)</f>
        <v>400000000</v>
      </c>
      <c r="G412" s="140"/>
      <c r="H412" s="145" t="s">
        <v>17</v>
      </c>
      <c r="I412" s="23">
        <f>SUM(I407:I410)</f>
        <v>400000000</v>
      </c>
      <c r="J412" s="23"/>
      <c r="K412" s="23"/>
      <c r="L412" s="23">
        <f>SUM(L407:L410)</f>
        <v>400000000</v>
      </c>
      <c r="M412" s="146">
        <f>(I412/$L$412)</f>
        <v>1</v>
      </c>
    </row>
    <row r="413" spans="1:13" x14ac:dyDescent="0.2">
      <c r="A413" s="268"/>
    </row>
    <row r="414" spans="1:13" x14ac:dyDescent="0.2">
      <c r="A414" s="50"/>
      <c r="B414" s="7"/>
      <c r="C414" s="41"/>
      <c r="D414" s="41"/>
      <c r="E414" s="41"/>
      <c r="F414" s="41"/>
    </row>
    <row r="415" spans="1:13" x14ac:dyDescent="0.2">
      <c r="B415" s="253"/>
      <c r="C415" s="253"/>
    </row>
    <row r="416" spans="1:13" x14ac:dyDescent="0.2">
      <c r="B416" s="250" t="s">
        <v>343</v>
      </c>
      <c r="C416" s="251"/>
      <c r="D416" s="251"/>
      <c r="E416" s="251"/>
      <c r="F416" s="252"/>
      <c r="H416" s="254" t="s">
        <v>343</v>
      </c>
      <c r="I416" s="254"/>
      <c r="J416" s="254"/>
      <c r="K416" s="254"/>
      <c r="L416" s="254"/>
      <c r="M416" s="254"/>
    </row>
    <row r="417" spans="1:13" x14ac:dyDescent="0.2">
      <c r="B417" s="68" t="s">
        <v>181</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C421</f>
        <v>0</v>
      </c>
      <c r="J418" s="2"/>
      <c r="K418" s="2">
        <f>E421</f>
        <v>3840000000</v>
      </c>
      <c r="L418" s="2">
        <f>SUM(I418:K418)</f>
        <v>3840000000</v>
      </c>
      <c r="M418" s="24">
        <f>(L418/$L$423)</f>
        <v>1</v>
      </c>
    </row>
    <row r="419" spans="1:13" ht="22.5" x14ac:dyDescent="0.2">
      <c r="B419" s="8" t="s">
        <v>195</v>
      </c>
      <c r="C419" s="2">
        <v>0</v>
      </c>
      <c r="D419" s="3"/>
      <c r="E419" s="2">
        <v>3240000000</v>
      </c>
      <c r="F419" s="4">
        <f>SUM(C419:E419)</f>
        <v>3240000000</v>
      </c>
      <c r="H419" s="3" t="s">
        <v>7</v>
      </c>
      <c r="I419" s="4"/>
      <c r="J419" s="2"/>
      <c r="K419" s="2"/>
      <c r="L419" s="2"/>
      <c r="M419" s="24">
        <f t="shared" ref="M419:M423" si="110">(L419/$L$423)</f>
        <v>0</v>
      </c>
    </row>
    <row r="420" spans="1:13" x14ac:dyDescent="0.2">
      <c r="B420" s="8" t="s">
        <v>196</v>
      </c>
      <c r="C420" s="2">
        <v>0</v>
      </c>
      <c r="D420" s="3"/>
      <c r="E420" s="2">
        <v>600000000</v>
      </c>
      <c r="F420" s="4">
        <f>SUM(C420:E420)</f>
        <v>600000000</v>
      </c>
      <c r="H420" s="3" t="s">
        <v>8</v>
      </c>
      <c r="I420" s="4"/>
      <c r="J420" s="2"/>
      <c r="K420" s="2"/>
      <c r="L420" s="2"/>
      <c r="M420" s="24">
        <f t="shared" si="110"/>
        <v>0</v>
      </c>
    </row>
    <row r="421" spans="1:13" x14ac:dyDescent="0.2">
      <c r="B421" s="3" t="s">
        <v>17</v>
      </c>
      <c r="C421" s="2">
        <f>SUM(C419:C420)</f>
        <v>0</v>
      </c>
      <c r="D421" s="2">
        <f>SUM(D419:D420)</f>
        <v>0</v>
      </c>
      <c r="E421" s="2">
        <f>SUM(E419:E420)</f>
        <v>3840000000</v>
      </c>
      <c r="F421" s="2">
        <f>SUM(F419:F420)</f>
        <v>3840000000</v>
      </c>
      <c r="H421" s="3" t="s">
        <v>9</v>
      </c>
      <c r="I421" s="4"/>
      <c r="J421" s="2"/>
      <c r="K421" s="2"/>
      <c r="L421" s="2"/>
      <c r="M421" s="24">
        <f t="shared" si="110"/>
        <v>0</v>
      </c>
    </row>
    <row r="422" spans="1:13" x14ac:dyDescent="0.2">
      <c r="H422" s="3" t="s">
        <v>30</v>
      </c>
      <c r="I422" s="3"/>
      <c r="J422" s="2"/>
      <c r="K422" s="2"/>
      <c r="L422" s="2"/>
      <c r="M422" s="24">
        <f t="shared" si="110"/>
        <v>0</v>
      </c>
    </row>
    <row r="423" spans="1:13" x14ac:dyDescent="0.2">
      <c r="B423" s="76"/>
      <c r="C423" s="76"/>
      <c r="H423" s="3" t="s">
        <v>17</v>
      </c>
      <c r="I423" s="4">
        <f>SUM(I418:I422)</f>
        <v>0</v>
      </c>
      <c r="J423" s="4"/>
      <c r="K423" s="4"/>
      <c r="L423" s="4">
        <f>SUM(L418:L422)</f>
        <v>3840000000</v>
      </c>
      <c r="M423" s="24">
        <f t="shared" si="110"/>
        <v>1</v>
      </c>
    </row>
    <row r="424" spans="1:13" ht="12" customHeight="1" x14ac:dyDescent="0.2">
      <c r="A424" s="43"/>
    </row>
    <row r="425" spans="1:13" ht="14.45" customHeight="1" x14ac:dyDescent="0.2">
      <c r="A425" s="273" t="s">
        <v>154</v>
      </c>
      <c r="B425" s="271" t="s">
        <v>436</v>
      </c>
      <c r="C425" s="271"/>
      <c r="D425" s="271"/>
      <c r="E425" s="271"/>
      <c r="F425" s="271"/>
      <c r="H425" s="271" t="s">
        <v>153</v>
      </c>
      <c r="I425" s="271"/>
      <c r="J425" s="271"/>
      <c r="K425" s="271"/>
      <c r="L425" s="271"/>
      <c r="M425" s="271"/>
    </row>
    <row r="426" spans="1:13" x14ac:dyDescent="0.2">
      <c r="A426" s="273"/>
      <c r="B426" s="248" t="s">
        <v>18</v>
      </c>
      <c r="C426" s="249" t="s">
        <v>0</v>
      </c>
      <c r="D426" s="249"/>
      <c r="E426" s="249"/>
      <c r="F426" s="248" t="s">
        <v>4</v>
      </c>
      <c r="H426" s="26" t="s">
        <v>5</v>
      </c>
      <c r="I426" s="25" t="s">
        <v>10</v>
      </c>
      <c r="J426" s="25" t="s">
        <v>20</v>
      </c>
      <c r="K426" s="25" t="s">
        <v>21</v>
      </c>
      <c r="L426" s="14" t="s">
        <v>17</v>
      </c>
      <c r="M426" s="15" t="s">
        <v>19</v>
      </c>
    </row>
    <row r="427" spans="1:13" x14ac:dyDescent="0.2">
      <c r="A427" s="273"/>
      <c r="B427" s="248"/>
      <c r="C427" s="16" t="s">
        <v>1</v>
      </c>
      <c r="D427" s="16" t="s">
        <v>2</v>
      </c>
      <c r="E427" s="16" t="s">
        <v>3</v>
      </c>
      <c r="F427" s="248"/>
      <c r="H427" s="3" t="s">
        <v>6</v>
      </c>
      <c r="I427" s="4">
        <f>C428+C429+C430+C431+C432</f>
        <v>257000000</v>
      </c>
      <c r="J427" s="2">
        <f>D435+D436</f>
        <v>41000000</v>
      </c>
      <c r="K427" s="2"/>
      <c r="L427" s="2">
        <f>SUM(I427:K427)</f>
        <v>298000000</v>
      </c>
      <c r="M427" s="24">
        <f>(L427/$L$432)</f>
        <v>0.85142857142857142</v>
      </c>
    </row>
    <row r="428" spans="1:13" x14ac:dyDescent="0.2">
      <c r="A428" s="273"/>
      <c r="B428" s="8" t="s">
        <v>144</v>
      </c>
      <c r="C428" s="22">
        <v>8000000</v>
      </c>
      <c r="D428" s="3"/>
      <c r="E428" s="3"/>
      <c r="F428" s="2">
        <f>SUM(C428:E428)</f>
        <v>8000000</v>
      </c>
      <c r="H428" s="3" t="s">
        <v>7</v>
      </c>
      <c r="I428" s="4"/>
      <c r="J428" s="2"/>
      <c r="K428" s="2"/>
      <c r="L428" s="2"/>
      <c r="M428" s="24">
        <f t="shared" ref="M428:M431" si="111">(L428/$L$432)</f>
        <v>0</v>
      </c>
    </row>
    <row r="429" spans="1:13" x14ac:dyDescent="0.2">
      <c r="A429" s="273"/>
      <c r="B429" s="8" t="s">
        <v>145</v>
      </c>
      <c r="C429" s="22">
        <v>22000000</v>
      </c>
      <c r="D429" s="3"/>
      <c r="E429" s="3"/>
      <c r="F429" s="2">
        <f t="shared" ref="F429:F434" si="112">SUM(C429:E429)</f>
        <v>22000000</v>
      </c>
      <c r="H429" s="3" t="s">
        <v>8</v>
      </c>
      <c r="I429" s="4">
        <f>C433+C434</f>
        <v>52000000</v>
      </c>
      <c r="J429" s="2"/>
      <c r="K429" s="2"/>
      <c r="L429" s="2">
        <f>SUM(I429:K429)</f>
        <v>52000000</v>
      </c>
      <c r="M429" s="24">
        <f t="shared" si="111"/>
        <v>0.14857142857142858</v>
      </c>
    </row>
    <row r="430" spans="1:13" ht="22.5" x14ac:dyDescent="0.2">
      <c r="A430" s="273"/>
      <c r="B430" s="8" t="s">
        <v>146</v>
      </c>
      <c r="C430" s="22">
        <v>51000000</v>
      </c>
      <c r="D430" s="3"/>
      <c r="E430" s="3"/>
      <c r="F430" s="2">
        <f t="shared" si="112"/>
        <v>51000000</v>
      </c>
      <c r="H430" s="3" t="s">
        <v>9</v>
      </c>
      <c r="I430" s="4"/>
      <c r="J430" s="2"/>
      <c r="K430" s="2"/>
      <c r="L430" s="2"/>
      <c r="M430" s="24">
        <f t="shared" si="111"/>
        <v>0</v>
      </c>
    </row>
    <row r="431" spans="1:13" x14ac:dyDescent="0.2">
      <c r="A431" s="273"/>
      <c r="B431" s="8" t="s">
        <v>147</v>
      </c>
      <c r="C431" s="22">
        <v>50000000</v>
      </c>
      <c r="D431" s="2"/>
      <c r="E431" s="3"/>
      <c r="F431" s="2">
        <f t="shared" si="112"/>
        <v>50000000</v>
      </c>
      <c r="H431" s="3" t="s">
        <v>30</v>
      </c>
      <c r="I431" s="3"/>
      <c r="J431" s="2"/>
      <c r="K431" s="2"/>
      <c r="L431" s="2"/>
      <c r="M431" s="24">
        <f t="shared" si="111"/>
        <v>0</v>
      </c>
    </row>
    <row r="432" spans="1:13" ht="22.5" x14ac:dyDescent="0.2">
      <c r="A432" s="273"/>
      <c r="B432" s="9" t="s">
        <v>148</v>
      </c>
      <c r="C432" s="22">
        <v>126000000</v>
      </c>
      <c r="D432" s="2"/>
      <c r="E432" s="3"/>
      <c r="F432" s="2">
        <f t="shared" si="112"/>
        <v>126000000</v>
      </c>
      <c r="H432" s="3" t="s">
        <v>17</v>
      </c>
      <c r="I432" s="4">
        <f>SUM(I427:I431)</f>
        <v>309000000</v>
      </c>
      <c r="J432" s="4">
        <f>SUM(J427:J431)</f>
        <v>41000000</v>
      </c>
      <c r="K432" s="4"/>
      <c r="L432" s="4">
        <f>SUM(L427:L431)</f>
        <v>350000000</v>
      </c>
      <c r="M432" s="24">
        <f>(L432/$L$432)</f>
        <v>1</v>
      </c>
    </row>
    <row r="433" spans="1:13" ht="22.5" x14ac:dyDescent="0.2">
      <c r="A433" s="273"/>
      <c r="B433" s="9" t="s">
        <v>149</v>
      </c>
      <c r="C433" s="22">
        <v>23000000</v>
      </c>
      <c r="D433" s="2"/>
      <c r="E433" s="3"/>
      <c r="F433" s="2">
        <f t="shared" si="112"/>
        <v>23000000</v>
      </c>
    </row>
    <row r="434" spans="1:13" x14ac:dyDescent="0.2">
      <c r="A434" s="273"/>
      <c r="B434" s="9" t="s">
        <v>150</v>
      </c>
      <c r="C434" s="22">
        <v>29000000</v>
      </c>
      <c r="D434" s="2"/>
      <c r="E434" s="3"/>
      <c r="F434" s="2">
        <f t="shared" si="112"/>
        <v>29000000</v>
      </c>
    </row>
    <row r="435" spans="1:13" x14ac:dyDescent="0.2">
      <c r="A435" s="273"/>
      <c r="B435" s="9" t="s">
        <v>151</v>
      </c>
      <c r="C435" s="3">
        <v>0</v>
      </c>
      <c r="D435" s="22">
        <v>33000000</v>
      </c>
      <c r="E435" s="3"/>
      <c r="F435" s="2">
        <f>SUM(D435:E435)</f>
        <v>33000000</v>
      </c>
    </row>
    <row r="436" spans="1:13" x14ac:dyDescent="0.2">
      <c r="A436" s="273"/>
      <c r="B436" s="9" t="s">
        <v>152</v>
      </c>
      <c r="C436" s="3">
        <v>0</v>
      </c>
      <c r="D436" s="22">
        <v>8000000</v>
      </c>
      <c r="E436" s="3"/>
      <c r="F436" s="2">
        <f>SUM(D436:E436)</f>
        <v>8000000</v>
      </c>
    </row>
    <row r="437" spans="1:13" x14ac:dyDescent="0.2">
      <c r="A437" s="273"/>
      <c r="B437" s="3" t="s">
        <v>17</v>
      </c>
      <c r="C437" s="23">
        <f>SUM(C428:C436)</f>
        <v>309000000</v>
      </c>
      <c r="D437" s="23">
        <f>SUM(D428:D436)</f>
        <v>41000000</v>
      </c>
      <c r="E437" s="23"/>
      <c r="F437" s="23">
        <f>SUM(F428:F436)</f>
        <v>350000000</v>
      </c>
    </row>
    <row r="439" spans="1:13" x14ac:dyDescent="0.2">
      <c r="A439" s="273" t="s">
        <v>344</v>
      </c>
      <c r="B439" s="271" t="s">
        <v>437</v>
      </c>
      <c r="C439" s="271"/>
      <c r="D439" s="271"/>
      <c r="E439" s="271"/>
      <c r="F439" s="271"/>
      <c r="H439" s="271" t="s">
        <v>156</v>
      </c>
      <c r="I439" s="271"/>
      <c r="J439" s="271"/>
      <c r="K439" s="271"/>
      <c r="L439" s="271"/>
      <c r="M439" s="271"/>
    </row>
    <row r="440" spans="1:13" x14ac:dyDescent="0.2">
      <c r="A440" s="273"/>
      <c r="B440" s="248" t="s">
        <v>18</v>
      </c>
      <c r="C440" s="249" t="s">
        <v>0</v>
      </c>
      <c r="D440" s="249"/>
      <c r="E440" s="249"/>
      <c r="F440" s="248" t="s">
        <v>4</v>
      </c>
      <c r="H440" s="26" t="s">
        <v>5</v>
      </c>
      <c r="I440" s="25" t="s">
        <v>10</v>
      </c>
      <c r="J440" s="25" t="s">
        <v>20</v>
      </c>
      <c r="K440" s="25" t="s">
        <v>21</v>
      </c>
      <c r="L440" s="14" t="s">
        <v>17</v>
      </c>
      <c r="M440" s="15" t="s">
        <v>19</v>
      </c>
    </row>
    <row r="441" spans="1:13" x14ac:dyDescent="0.2">
      <c r="A441" s="273"/>
      <c r="B441" s="248"/>
      <c r="C441" s="16" t="s">
        <v>1</v>
      </c>
      <c r="D441" s="16" t="s">
        <v>2</v>
      </c>
      <c r="E441" s="16" t="s">
        <v>3</v>
      </c>
      <c r="F441" s="248"/>
      <c r="H441" s="3" t="s">
        <v>6</v>
      </c>
      <c r="I441" s="4">
        <v>2000000000</v>
      </c>
      <c r="J441" s="2">
        <v>8000000</v>
      </c>
      <c r="K441" s="2"/>
      <c r="L441" s="2">
        <f>SUM(I441:K441)</f>
        <v>2008000000</v>
      </c>
      <c r="M441" s="24">
        <f>(L441/$L$446)</f>
        <v>0.44622222222222224</v>
      </c>
    </row>
    <row r="442" spans="1:13" x14ac:dyDescent="0.2">
      <c r="A442" s="273"/>
      <c r="B442" s="8" t="s">
        <v>144</v>
      </c>
      <c r="C442" s="22">
        <v>8000000</v>
      </c>
      <c r="D442" s="3"/>
      <c r="E442" s="3"/>
      <c r="F442" s="2">
        <f>SUM(C442:E442)</f>
        <v>8000000</v>
      </c>
      <c r="H442" s="3" t="s">
        <v>7</v>
      </c>
      <c r="I442" s="4"/>
      <c r="J442" s="2"/>
      <c r="K442" s="2"/>
      <c r="L442" s="2"/>
      <c r="M442" s="24">
        <f t="shared" ref="M442:M445" si="113">(L442/$L$446)</f>
        <v>0</v>
      </c>
    </row>
    <row r="443" spans="1:13" x14ac:dyDescent="0.2">
      <c r="A443" s="273"/>
      <c r="B443" s="8" t="s">
        <v>155</v>
      </c>
      <c r="C443" s="22">
        <v>350000000</v>
      </c>
      <c r="D443" s="3"/>
      <c r="E443" s="3"/>
      <c r="F443" s="2">
        <f t="shared" ref="F443:F450" si="114">SUM(C443:E443)</f>
        <v>350000000</v>
      </c>
      <c r="H443" s="3" t="s">
        <v>8</v>
      </c>
      <c r="I443" s="4">
        <v>2043400000</v>
      </c>
      <c r="J443" s="2">
        <v>448600000</v>
      </c>
      <c r="K443" s="2"/>
      <c r="L443" s="2">
        <f>SUM(I443:K443)</f>
        <v>2492000000</v>
      </c>
      <c r="M443" s="24">
        <f t="shared" si="113"/>
        <v>0.55377777777777781</v>
      </c>
    </row>
    <row r="444" spans="1:13" ht="22.5" x14ac:dyDescent="0.2">
      <c r="A444" s="273"/>
      <c r="B444" s="8" t="s">
        <v>146</v>
      </c>
      <c r="C444" s="22">
        <v>1275000000</v>
      </c>
      <c r="D444" s="3"/>
      <c r="E444" s="3"/>
      <c r="F444" s="2">
        <f t="shared" si="114"/>
        <v>1275000000</v>
      </c>
      <c r="H444" s="3" t="s">
        <v>9</v>
      </c>
      <c r="I444" s="4"/>
      <c r="J444" s="2"/>
      <c r="K444" s="2"/>
      <c r="L444" s="2"/>
      <c r="M444" s="24">
        <f t="shared" si="113"/>
        <v>0</v>
      </c>
    </row>
    <row r="445" spans="1:13" x14ac:dyDescent="0.2">
      <c r="A445" s="273"/>
      <c r="B445" s="8" t="s">
        <v>147</v>
      </c>
      <c r="C445" s="22">
        <v>10400000</v>
      </c>
      <c r="D445" s="2"/>
      <c r="E445" s="3"/>
      <c r="F445" s="2">
        <f t="shared" si="114"/>
        <v>10400000</v>
      </c>
      <c r="H445" s="3" t="s">
        <v>30</v>
      </c>
      <c r="I445" s="3"/>
      <c r="J445" s="2"/>
      <c r="K445" s="2"/>
      <c r="L445" s="2"/>
      <c r="M445" s="24">
        <f t="shared" si="113"/>
        <v>0</v>
      </c>
    </row>
    <row r="446" spans="1:13" ht="22.5" x14ac:dyDescent="0.2">
      <c r="A446" s="273"/>
      <c r="B446" s="9" t="s">
        <v>148</v>
      </c>
      <c r="C446" s="22">
        <v>2000000000</v>
      </c>
      <c r="D446" s="2"/>
      <c r="E446" s="3"/>
      <c r="F446" s="2">
        <f t="shared" si="114"/>
        <v>2000000000</v>
      </c>
      <c r="H446" s="3" t="s">
        <v>17</v>
      </c>
      <c r="I446" s="4">
        <f>SUM(I441:I445)</f>
        <v>4043400000</v>
      </c>
      <c r="J446" s="4">
        <f>SUM(J441:J445)</f>
        <v>456600000</v>
      </c>
      <c r="K446" s="4"/>
      <c r="L446" s="4">
        <f>SUM(L441:L445)</f>
        <v>4500000000</v>
      </c>
      <c r="M446" s="24">
        <f>(L446/$L$446)</f>
        <v>1</v>
      </c>
    </row>
    <row r="447" spans="1:13" ht="22.5" x14ac:dyDescent="0.2">
      <c r="A447" s="273"/>
      <c r="B447" s="9" t="s">
        <v>149</v>
      </c>
      <c r="C447" s="22">
        <v>375000000</v>
      </c>
      <c r="D447" s="2"/>
      <c r="E447" s="3"/>
      <c r="F447" s="2">
        <f t="shared" si="114"/>
        <v>375000000</v>
      </c>
    </row>
    <row r="448" spans="1:13" x14ac:dyDescent="0.2">
      <c r="A448" s="273"/>
      <c r="B448" s="9" t="s">
        <v>150</v>
      </c>
      <c r="C448" s="22">
        <v>25000000</v>
      </c>
      <c r="D448" s="2"/>
      <c r="E448" s="3"/>
      <c r="F448" s="2">
        <f t="shared" si="114"/>
        <v>25000000</v>
      </c>
    </row>
    <row r="449" spans="1:13" x14ac:dyDescent="0.2">
      <c r="A449" s="273"/>
      <c r="B449" s="9" t="s">
        <v>151</v>
      </c>
      <c r="C449" s="3">
        <v>0</v>
      </c>
      <c r="D449" s="22">
        <v>448600000</v>
      </c>
      <c r="E449" s="3"/>
      <c r="F449" s="2">
        <f t="shared" si="114"/>
        <v>448600000</v>
      </c>
    </row>
    <row r="450" spans="1:13" x14ac:dyDescent="0.2">
      <c r="A450" s="273"/>
      <c r="B450" s="9" t="s">
        <v>152</v>
      </c>
      <c r="C450" s="3">
        <v>0</v>
      </c>
      <c r="D450" s="22">
        <v>8000000</v>
      </c>
      <c r="E450" s="3"/>
      <c r="F450" s="2">
        <f t="shared" si="114"/>
        <v>8000000</v>
      </c>
    </row>
    <row r="451" spans="1:13" x14ac:dyDescent="0.2">
      <c r="A451" s="273"/>
      <c r="B451" s="3" t="s">
        <v>17</v>
      </c>
      <c r="C451" s="23">
        <f>SUM(C442:C450)</f>
        <v>4043400000</v>
      </c>
      <c r="D451" s="23">
        <f>SUM(D442:D450)</f>
        <v>456600000</v>
      </c>
      <c r="E451" s="23"/>
      <c r="F451" s="23">
        <f>SUM(F442:F450)</f>
        <v>4500000000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50" t="s">
        <v>346</v>
      </c>
      <c r="C454" s="251"/>
      <c r="D454" s="251"/>
      <c r="E454" s="251"/>
      <c r="F454" s="252"/>
      <c r="H454" s="254" t="s">
        <v>346</v>
      </c>
      <c r="I454" s="254"/>
      <c r="J454" s="254"/>
      <c r="K454" s="254"/>
      <c r="L454" s="254"/>
      <c r="M454" s="254"/>
    </row>
    <row r="455" spans="1:13" x14ac:dyDescent="0.2">
      <c r="A455" s="61"/>
      <c r="B455" s="54" t="s">
        <v>181</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5">D459</f>
        <v>0</v>
      </c>
      <c r="K456" s="4">
        <f t="shared" si="115"/>
        <v>4320000000</v>
      </c>
      <c r="L456" s="2">
        <f>SUM(I456:K456)</f>
        <v>4320000000</v>
      </c>
      <c r="M456" s="24">
        <f>(L456/$L$461)</f>
        <v>1</v>
      </c>
    </row>
    <row r="457" spans="1:13" x14ac:dyDescent="0.2">
      <c r="A457" s="61"/>
      <c r="B457" s="1" t="s">
        <v>193</v>
      </c>
      <c r="C457" s="2">
        <v>0</v>
      </c>
      <c r="D457" s="3"/>
      <c r="E457" s="2">
        <v>2880000000</v>
      </c>
      <c r="F457" s="4">
        <f>SUM(C457:E457)</f>
        <v>2880000000</v>
      </c>
      <c r="H457" s="3" t="s">
        <v>7</v>
      </c>
      <c r="I457" s="4"/>
      <c r="J457" s="2"/>
      <c r="K457" s="2"/>
      <c r="L457" s="2"/>
      <c r="M457" s="24">
        <f t="shared" ref="M457:M461" si="116">(L457/$L$461)</f>
        <v>0</v>
      </c>
    </row>
    <row r="458" spans="1:13" x14ac:dyDescent="0.2">
      <c r="A458" s="61"/>
      <c r="B458" s="1" t="s">
        <v>194</v>
      </c>
      <c r="C458" s="2">
        <v>0</v>
      </c>
      <c r="D458" s="3"/>
      <c r="E458" s="2">
        <v>1440000000</v>
      </c>
      <c r="F458" s="4">
        <f>SUM(C458:E458)</f>
        <v>1440000000</v>
      </c>
      <c r="H458" s="3" t="s">
        <v>8</v>
      </c>
      <c r="I458" s="4"/>
      <c r="J458" s="2"/>
      <c r="K458" s="2"/>
      <c r="L458" s="2"/>
      <c r="M458" s="24">
        <f t="shared" si="116"/>
        <v>0</v>
      </c>
    </row>
    <row r="459" spans="1:13" x14ac:dyDescent="0.2">
      <c r="A459" s="61"/>
      <c r="B459" s="3" t="s">
        <v>17</v>
      </c>
      <c r="C459" s="2">
        <f>SUM(C457:C458)</f>
        <v>0</v>
      </c>
      <c r="D459" s="2">
        <f t="shared" ref="D459:F459" si="117">SUM(D457:D458)</f>
        <v>0</v>
      </c>
      <c r="E459" s="2">
        <f t="shared" si="117"/>
        <v>4320000000</v>
      </c>
      <c r="F459" s="2">
        <f t="shared" si="117"/>
        <v>4320000000</v>
      </c>
      <c r="H459" s="3" t="s">
        <v>9</v>
      </c>
      <c r="I459" s="4"/>
      <c r="J459" s="2"/>
      <c r="K459" s="2"/>
      <c r="L459" s="2"/>
      <c r="M459" s="24">
        <f t="shared" si="116"/>
        <v>0</v>
      </c>
    </row>
    <row r="460" spans="1:13" x14ac:dyDescent="0.2">
      <c r="A460" s="61"/>
      <c r="B460" s="7"/>
      <c r="C460" s="11"/>
      <c r="D460" s="11"/>
      <c r="E460" s="11"/>
      <c r="F460" s="11"/>
      <c r="H460" s="3" t="s">
        <v>30</v>
      </c>
      <c r="I460" s="3"/>
      <c r="J460" s="2"/>
      <c r="K460" s="2"/>
      <c r="L460" s="2"/>
      <c r="M460" s="24">
        <f t="shared" si="116"/>
        <v>0</v>
      </c>
    </row>
    <row r="461" spans="1:13" x14ac:dyDescent="0.2">
      <c r="A461" s="61"/>
      <c r="B461" s="7"/>
      <c r="C461" s="11"/>
      <c r="D461" s="11"/>
      <c r="E461" s="11"/>
      <c r="F461" s="11"/>
      <c r="H461" s="3" t="s">
        <v>17</v>
      </c>
      <c r="I461" s="4">
        <f>SUM(I456:I460)</f>
        <v>0</v>
      </c>
      <c r="J461" s="4">
        <f>SUM(J456:J460)</f>
        <v>0</v>
      </c>
      <c r="K461" s="4"/>
      <c r="L461" s="4">
        <f>SUM(L456:L460)</f>
        <v>4320000000</v>
      </c>
      <c r="M461" s="24">
        <f t="shared" si="116"/>
        <v>1</v>
      </c>
    </row>
    <row r="462" spans="1:13" ht="11.25" customHeight="1" x14ac:dyDescent="0.2">
      <c r="A462" s="50"/>
      <c r="B462" s="29"/>
    </row>
    <row r="463" spans="1:13" x14ac:dyDescent="0.2">
      <c r="A463" s="268">
        <v>29</v>
      </c>
      <c r="B463" s="247" t="s">
        <v>439</v>
      </c>
      <c r="C463" s="247"/>
      <c r="D463" s="247"/>
      <c r="E463" s="247"/>
      <c r="F463" s="247"/>
      <c r="H463" s="247" t="s">
        <v>138</v>
      </c>
      <c r="I463" s="247"/>
      <c r="J463" s="247"/>
      <c r="K463" s="247"/>
      <c r="L463" s="247"/>
      <c r="M463" s="247"/>
    </row>
    <row r="464" spans="1:13" x14ac:dyDescent="0.2">
      <c r="A464" s="268"/>
      <c r="B464" s="248" t="s">
        <v>18</v>
      </c>
      <c r="C464" s="249" t="s">
        <v>0</v>
      </c>
      <c r="D464" s="249"/>
      <c r="E464" s="249"/>
      <c r="F464" s="248" t="s">
        <v>4</v>
      </c>
      <c r="H464" s="18" t="s">
        <v>5</v>
      </c>
      <c r="I464" s="17" t="s">
        <v>10</v>
      </c>
      <c r="J464" s="17" t="s">
        <v>20</v>
      </c>
      <c r="K464" s="17" t="s">
        <v>21</v>
      </c>
      <c r="L464" s="14" t="s">
        <v>17</v>
      </c>
      <c r="M464" s="15" t="s">
        <v>19</v>
      </c>
    </row>
    <row r="465" spans="1:13" x14ac:dyDescent="0.2">
      <c r="A465" s="268"/>
      <c r="B465" s="248"/>
      <c r="C465" s="16" t="s">
        <v>1</v>
      </c>
      <c r="D465" s="16" t="s">
        <v>2</v>
      </c>
      <c r="E465" s="16" t="s">
        <v>3</v>
      </c>
      <c r="F465" s="248"/>
      <c r="H465" s="3" t="s">
        <v>6</v>
      </c>
      <c r="I465" s="4">
        <v>880000000</v>
      </c>
      <c r="J465" s="2"/>
      <c r="K465" s="2"/>
      <c r="L465" s="2">
        <f>SUM(I465:K465)</f>
        <v>880000000</v>
      </c>
      <c r="M465" s="24">
        <f>(L465/$L$470)</f>
        <v>0.7857142857142857</v>
      </c>
    </row>
    <row r="466" spans="1:13" x14ac:dyDescent="0.2">
      <c r="A466" s="268"/>
      <c r="B466" s="8" t="s">
        <v>139</v>
      </c>
      <c r="C466" s="22">
        <v>50000000</v>
      </c>
      <c r="D466" s="3"/>
      <c r="E466" s="3"/>
      <c r="F466" s="2">
        <f>SUM(C466:E466)</f>
        <v>50000000</v>
      </c>
      <c r="H466" s="3" t="s">
        <v>7</v>
      </c>
      <c r="I466" s="4"/>
      <c r="J466" s="2"/>
      <c r="K466" s="2"/>
      <c r="L466" s="2"/>
      <c r="M466" s="24">
        <f>(L466/$L$470)</f>
        <v>0</v>
      </c>
    </row>
    <row r="467" spans="1:13" x14ac:dyDescent="0.2">
      <c r="A467" s="268"/>
      <c r="B467" s="8" t="s">
        <v>140</v>
      </c>
      <c r="C467" s="22">
        <v>800000000</v>
      </c>
      <c r="D467" s="3"/>
      <c r="E467" s="3"/>
      <c r="F467" s="2">
        <f t="shared" ref="F467:F470" si="118">SUM(C467:E467)</f>
        <v>800000000</v>
      </c>
      <c r="H467" s="3" t="s">
        <v>8</v>
      </c>
      <c r="I467" s="4">
        <v>200000000</v>
      </c>
      <c r="J467" s="2"/>
      <c r="K467" s="2"/>
      <c r="L467" s="2">
        <f t="shared" ref="L467:L468" si="119">SUM(I467:K467)</f>
        <v>200000000</v>
      </c>
      <c r="M467" s="24">
        <f>(L467/$L$470)</f>
        <v>0.17857142857142858</v>
      </c>
    </row>
    <row r="468" spans="1:13" ht="24.75" customHeight="1" x14ac:dyDescent="0.2">
      <c r="A468" s="268"/>
      <c r="B468" s="8" t="s">
        <v>141</v>
      </c>
      <c r="C468" s="22">
        <v>200000000</v>
      </c>
      <c r="D468" s="3"/>
      <c r="E468" s="3"/>
      <c r="F468" s="2">
        <f t="shared" si="118"/>
        <v>200000000</v>
      </c>
      <c r="H468" s="3" t="s">
        <v>9</v>
      </c>
      <c r="I468" s="4"/>
      <c r="J468" s="2">
        <v>40000000</v>
      </c>
      <c r="K468" s="2"/>
      <c r="L468" s="2">
        <f t="shared" si="119"/>
        <v>40000000</v>
      </c>
      <c r="M468" s="24">
        <f>(L468/$L$470)</f>
        <v>3.5714285714285712E-2</v>
      </c>
    </row>
    <row r="469" spans="1:13" x14ac:dyDescent="0.2">
      <c r="A469" s="268"/>
      <c r="B469" s="8" t="s">
        <v>142</v>
      </c>
      <c r="C469" s="22">
        <v>30000000</v>
      </c>
      <c r="D469" s="2"/>
      <c r="E469" s="3"/>
      <c r="F469" s="2">
        <f t="shared" si="118"/>
        <v>30000000</v>
      </c>
      <c r="H469" s="3" t="s">
        <v>30</v>
      </c>
      <c r="I469" s="3"/>
      <c r="J469" s="2"/>
      <c r="K469" s="2"/>
      <c r="L469" s="2"/>
      <c r="M469" s="24">
        <f>(L469/$L$470)</f>
        <v>0</v>
      </c>
    </row>
    <row r="470" spans="1:13" x14ac:dyDescent="0.2">
      <c r="A470" s="268"/>
      <c r="B470" s="9" t="s">
        <v>136</v>
      </c>
      <c r="C470" s="22"/>
      <c r="D470" s="2">
        <v>40000000</v>
      </c>
      <c r="E470" s="3"/>
      <c r="F470" s="2">
        <f t="shared" si="118"/>
        <v>40000000</v>
      </c>
      <c r="H470" s="3" t="s">
        <v>17</v>
      </c>
      <c r="I470" s="4">
        <f>SUM(I465:I469)</f>
        <v>1080000000</v>
      </c>
      <c r="J470" s="4">
        <f>SUM(J465:J469)</f>
        <v>40000000</v>
      </c>
      <c r="K470" s="4"/>
      <c r="L470" s="4">
        <f>SUM(L465:L469)</f>
        <v>1120000000</v>
      </c>
      <c r="M470" s="24">
        <f>SUM(M465:M469)</f>
        <v>1</v>
      </c>
    </row>
    <row r="471" spans="1:13" x14ac:dyDescent="0.2">
      <c r="A471" s="268"/>
      <c r="B471" s="3" t="s">
        <v>17</v>
      </c>
      <c r="C471" s="23">
        <f>SUM(C466:C470)</f>
        <v>1080000000</v>
      </c>
      <c r="D471" s="23">
        <f>SUM(D466:D470)</f>
        <v>40000000</v>
      </c>
      <c r="E471" s="23"/>
      <c r="F471" s="23">
        <f>SUM(F466:F470)</f>
        <v>1120000000</v>
      </c>
      <c r="L471" s="19"/>
    </row>
    <row r="474" spans="1:13" x14ac:dyDescent="0.2">
      <c r="A474" s="273" t="s">
        <v>347</v>
      </c>
      <c r="B474" s="271" t="s">
        <v>438</v>
      </c>
      <c r="C474" s="271"/>
      <c r="D474" s="271"/>
      <c r="E474" s="271"/>
      <c r="F474" s="271"/>
      <c r="H474" s="271" t="s">
        <v>162</v>
      </c>
      <c r="I474" s="271"/>
      <c r="J474" s="271"/>
      <c r="K474" s="271"/>
      <c r="L474" s="271"/>
      <c r="M474" s="271"/>
    </row>
    <row r="475" spans="1:13" x14ac:dyDescent="0.2">
      <c r="A475" s="273"/>
      <c r="B475" s="248" t="s">
        <v>18</v>
      </c>
      <c r="C475" s="249" t="s">
        <v>0</v>
      </c>
      <c r="D475" s="249"/>
      <c r="E475" s="249"/>
      <c r="F475" s="248" t="s">
        <v>4</v>
      </c>
      <c r="H475" s="46" t="s">
        <v>5</v>
      </c>
      <c r="I475" s="45" t="s">
        <v>10</v>
      </c>
      <c r="J475" s="45" t="s">
        <v>20</v>
      </c>
      <c r="K475" s="45" t="s">
        <v>21</v>
      </c>
      <c r="L475" s="14" t="s">
        <v>17</v>
      </c>
      <c r="M475" s="15" t="s">
        <v>19</v>
      </c>
    </row>
    <row r="476" spans="1:13" x14ac:dyDescent="0.2">
      <c r="A476" s="273"/>
      <c r="B476" s="248"/>
      <c r="C476" s="16" t="s">
        <v>1</v>
      </c>
      <c r="D476" s="16" t="s">
        <v>2</v>
      </c>
      <c r="E476" s="16" t="s">
        <v>3</v>
      </c>
      <c r="F476" s="248"/>
      <c r="H476" s="3" t="s">
        <v>6</v>
      </c>
      <c r="I476" s="4">
        <v>0</v>
      </c>
      <c r="J476" s="2">
        <f>D483+D484</f>
        <v>133000000</v>
      </c>
      <c r="K476" s="2"/>
      <c r="L476" s="2">
        <f>SUM(I476:K476)</f>
        <v>133000000</v>
      </c>
      <c r="M476" s="24">
        <f>(L476/$L$481)</f>
        <v>0.14301075268817204</v>
      </c>
    </row>
    <row r="477" spans="1:13" x14ac:dyDescent="0.2">
      <c r="A477" s="273"/>
      <c r="B477" s="8" t="s">
        <v>144</v>
      </c>
      <c r="C477" s="22">
        <v>6000000</v>
      </c>
      <c r="D477" s="3"/>
      <c r="E477" s="3"/>
      <c r="F477" s="2">
        <f>SUM(C477:E477)</f>
        <v>6000000</v>
      </c>
      <c r="H477" s="3" t="s">
        <v>7</v>
      </c>
      <c r="I477" s="4">
        <v>0</v>
      </c>
      <c r="J477" s="2"/>
      <c r="K477" s="2"/>
      <c r="L477" s="2"/>
      <c r="M477" s="24">
        <f t="shared" ref="M477:M481" si="120">(L477/$L$481)</f>
        <v>0</v>
      </c>
    </row>
    <row r="478" spans="1:13" s="49" customFormat="1" ht="27.75" customHeight="1" x14ac:dyDescent="0.2">
      <c r="A478" s="273"/>
      <c r="B478" s="8" t="s">
        <v>157</v>
      </c>
      <c r="C478" s="47">
        <v>900000</v>
      </c>
      <c r="D478" s="9"/>
      <c r="E478" s="9"/>
      <c r="F478" s="48">
        <f t="shared" ref="F478:F482" si="121">SUM(C478:E478)</f>
        <v>900000</v>
      </c>
      <c r="H478" s="3" t="s">
        <v>8</v>
      </c>
      <c r="I478" s="4">
        <f>C477+C478+C479+C480+C481+C482</f>
        <v>797000000</v>
      </c>
      <c r="J478" s="2"/>
      <c r="K478" s="2"/>
      <c r="L478" s="2">
        <f>SUM(I478:K478)</f>
        <v>797000000</v>
      </c>
      <c r="M478" s="24">
        <f t="shared" si="120"/>
        <v>0.85698924731182791</v>
      </c>
    </row>
    <row r="479" spans="1:13" x14ac:dyDescent="0.2">
      <c r="A479" s="273"/>
      <c r="B479" s="8" t="s">
        <v>158</v>
      </c>
      <c r="C479" s="22">
        <v>648000000</v>
      </c>
      <c r="D479" s="3"/>
      <c r="E479" s="3"/>
      <c r="F479" s="2">
        <f t="shared" si="121"/>
        <v>648000000</v>
      </c>
      <c r="H479" s="3" t="s">
        <v>9</v>
      </c>
      <c r="I479" s="4"/>
      <c r="J479" s="2"/>
      <c r="K479" s="2"/>
      <c r="L479" s="2"/>
      <c r="M479" s="24">
        <f t="shared" si="120"/>
        <v>0</v>
      </c>
    </row>
    <row r="480" spans="1:13" x14ac:dyDescent="0.2">
      <c r="A480" s="273"/>
      <c r="B480" s="8" t="s">
        <v>147</v>
      </c>
      <c r="C480" s="22">
        <v>18000000</v>
      </c>
      <c r="D480" s="2"/>
      <c r="E480" s="3"/>
      <c r="F480" s="2">
        <f t="shared" si="121"/>
        <v>18000000</v>
      </c>
      <c r="H480" s="3" t="s">
        <v>30</v>
      </c>
      <c r="I480" s="3"/>
      <c r="J480" s="2"/>
      <c r="K480" s="2"/>
      <c r="L480" s="2"/>
      <c r="M480" s="24">
        <f t="shared" si="120"/>
        <v>0</v>
      </c>
    </row>
    <row r="481" spans="1:13" ht="22.5" x14ac:dyDescent="0.2">
      <c r="A481" s="273"/>
      <c r="B481" s="9" t="s">
        <v>159</v>
      </c>
      <c r="C481" s="22">
        <v>115600000</v>
      </c>
      <c r="D481" s="2"/>
      <c r="E481" s="3"/>
      <c r="F481" s="2">
        <f t="shared" si="121"/>
        <v>115600000</v>
      </c>
      <c r="H481" s="3" t="s">
        <v>17</v>
      </c>
      <c r="I481" s="4">
        <f>SUM(I476:I480)</f>
        <v>797000000</v>
      </c>
      <c r="J481" s="4">
        <f>SUM(J476:J480)</f>
        <v>133000000</v>
      </c>
      <c r="K481" s="4"/>
      <c r="L481" s="4">
        <f>SUM(L476:L480)</f>
        <v>930000000</v>
      </c>
      <c r="M481" s="24">
        <f t="shared" si="120"/>
        <v>1</v>
      </c>
    </row>
    <row r="482" spans="1:13" x14ac:dyDescent="0.2">
      <c r="A482" s="273"/>
      <c r="B482" s="9" t="s">
        <v>160</v>
      </c>
      <c r="C482" s="22">
        <v>8500000</v>
      </c>
      <c r="D482" s="2"/>
      <c r="E482" s="3"/>
      <c r="F482" s="2">
        <f t="shared" si="121"/>
        <v>8500000</v>
      </c>
    </row>
    <row r="483" spans="1:13" x14ac:dyDescent="0.2">
      <c r="A483" s="273"/>
      <c r="B483" s="9" t="s">
        <v>161</v>
      </c>
      <c r="C483" s="3">
        <v>0</v>
      </c>
      <c r="D483" s="22">
        <v>105000000</v>
      </c>
      <c r="E483" s="3"/>
      <c r="F483" s="2">
        <f>SUM(D483:E483)</f>
        <v>105000000</v>
      </c>
    </row>
    <row r="484" spans="1:13" x14ac:dyDescent="0.2">
      <c r="A484" s="273"/>
      <c r="B484" s="9" t="s">
        <v>152</v>
      </c>
      <c r="C484" s="3">
        <v>0</v>
      </c>
      <c r="D484" s="22">
        <v>28000000</v>
      </c>
      <c r="E484" s="3"/>
      <c r="F484" s="2">
        <f>SUM(D484:E484)</f>
        <v>28000000</v>
      </c>
    </row>
    <row r="485" spans="1:13" x14ac:dyDescent="0.2">
      <c r="A485" s="273"/>
      <c r="B485" s="3" t="s">
        <v>17</v>
      </c>
      <c r="C485" s="23">
        <f>SUM(C477:C484)</f>
        <v>797000000</v>
      </c>
      <c r="D485" s="23">
        <f>SUM(D477:D484)</f>
        <v>133000000</v>
      </c>
      <c r="E485" s="23"/>
      <c r="F485" s="23">
        <f>SUM(F477:F484)</f>
        <v>930000000</v>
      </c>
    </row>
    <row r="486" spans="1:13" x14ac:dyDescent="0.2">
      <c r="A486" s="50"/>
    </row>
    <row r="487" spans="1:13" x14ac:dyDescent="0.2">
      <c r="A487" s="73"/>
      <c r="B487" s="29"/>
    </row>
    <row r="488" spans="1:13" x14ac:dyDescent="0.2">
      <c r="A488" s="75"/>
      <c r="B488" s="74"/>
    </row>
    <row r="489" spans="1:13" x14ac:dyDescent="0.2">
      <c r="A489" s="75"/>
      <c r="B489" s="29"/>
    </row>
    <row r="490" spans="1:13" x14ac:dyDescent="0.2">
      <c r="A490" s="75"/>
      <c r="B490" s="29"/>
    </row>
    <row r="491" spans="1:13" x14ac:dyDescent="0.2">
      <c r="A491" s="75"/>
      <c r="B491" s="29"/>
    </row>
    <row r="492" spans="1:13" x14ac:dyDescent="0.2">
      <c r="A492" s="75"/>
      <c r="B492" s="29"/>
    </row>
    <row r="493" spans="1:13" x14ac:dyDescent="0.2">
      <c r="A493" s="75"/>
      <c r="B493" s="29"/>
    </row>
    <row r="494" spans="1:13" x14ac:dyDescent="0.2">
      <c r="A494" s="75"/>
      <c r="B494" s="29"/>
    </row>
    <row r="495" spans="1:13" x14ac:dyDescent="0.2">
      <c r="A495" s="59"/>
    </row>
    <row r="496" spans="1:13" x14ac:dyDescent="0.2">
      <c r="A496" s="59"/>
    </row>
    <row r="497" spans="1:1" x14ac:dyDescent="0.2">
      <c r="A497" s="59"/>
    </row>
    <row r="498" spans="1:1" x14ac:dyDescent="0.2">
      <c r="A498" s="59"/>
    </row>
    <row r="499" spans="1:1" x14ac:dyDescent="0.2">
      <c r="A499" s="59"/>
    </row>
    <row r="500" spans="1:1" x14ac:dyDescent="0.2">
      <c r="A500" s="59"/>
    </row>
  </sheetData>
  <mergeCells count="220">
    <mergeCell ref="A405:A413"/>
    <mergeCell ref="B405:F405"/>
    <mergeCell ref="H405:M405"/>
    <mergeCell ref="B406:B407"/>
    <mergeCell ref="C406:E406"/>
    <mergeCell ref="F406:F407"/>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307:B308"/>
    <mergeCell ref="B204:F204"/>
    <mergeCell ref="B77:F77"/>
    <mergeCell ref="B5:F5"/>
    <mergeCell ref="B6:B7"/>
    <mergeCell ref="C6:E6"/>
    <mergeCell ref="F6:F7"/>
    <mergeCell ref="B24:F24"/>
    <mergeCell ref="B25:B26"/>
    <mergeCell ref="C25:E25"/>
    <mergeCell ref="F25:F26"/>
    <mergeCell ref="H32:M32"/>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C475:E475"/>
    <mergeCell ref="F475:F476"/>
    <mergeCell ref="H454:M454"/>
    <mergeCell ref="A32:A40"/>
    <mergeCell ref="A55:A62"/>
    <mergeCell ref="A125:A133"/>
    <mergeCell ref="B425:F425"/>
    <mergeCell ref="B426:B427"/>
    <mergeCell ref="C426:E426"/>
    <mergeCell ref="F426:F427"/>
    <mergeCell ref="A425:A437"/>
    <mergeCell ref="A87:A95"/>
    <mergeCell ref="A77:A84"/>
    <mergeCell ref="A105:A112"/>
    <mergeCell ref="A204:A211"/>
    <mergeCell ref="A147:A156"/>
    <mergeCell ref="A190:A201"/>
    <mergeCell ref="A215:A229"/>
    <mergeCell ref="A242:A250"/>
    <mergeCell ref="B339:F339"/>
    <mergeCell ref="B340:B341"/>
    <mergeCell ref="C340:E340"/>
    <mergeCell ref="F340:F341"/>
    <mergeCell ref="B32:F32"/>
    <mergeCell ref="B125:F125"/>
    <mergeCell ref="H77:M77"/>
    <mergeCell ref="B78:B79"/>
    <mergeCell ref="C78:E78"/>
    <mergeCell ref="F78:F79"/>
    <mergeCell ref="B88:B89"/>
    <mergeCell ref="F88:F89"/>
    <mergeCell ref="B87:F87"/>
    <mergeCell ref="C88:E88"/>
    <mergeCell ref="B243:B244"/>
    <mergeCell ref="C243:E243"/>
    <mergeCell ref="F243:F244"/>
    <mergeCell ref="B191:B192"/>
    <mergeCell ref="C191:E191"/>
    <mergeCell ref="F191:F192"/>
    <mergeCell ref="B242:F242"/>
    <mergeCell ref="H242:M242"/>
    <mergeCell ref="B160:B161"/>
    <mergeCell ref="C160:E160"/>
    <mergeCell ref="F160:F161"/>
    <mergeCell ref="B190:F190"/>
    <mergeCell ref="H147:M147"/>
    <mergeCell ref="H105:M105"/>
    <mergeCell ref="B106:B107"/>
    <mergeCell ref="C106:E106"/>
    <mergeCell ref="B65:F65"/>
    <mergeCell ref="B66:B67"/>
    <mergeCell ref="C66:E66"/>
    <mergeCell ref="F66:F67"/>
    <mergeCell ref="H24:M24"/>
    <mergeCell ref="H65:M65"/>
    <mergeCell ref="A43:A52"/>
    <mergeCell ref="B43:F43"/>
    <mergeCell ref="H43:M43"/>
    <mergeCell ref="B44:B45"/>
    <mergeCell ref="C44:E44"/>
    <mergeCell ref="F44:F45"/>
    <mergeCell ref="F106:F107"/>
    <mergeCell ref="B105:F105"/>
    <mergeCell ref="A136:A144"/>
    <mergeCell ref="A177:A187"/>
    <mergeCell ref="B177:F177"/>
    <mergeCell ref="H177:M177"/>
    <mergeCell ref="B178:B179"/>
    <mergeCell ref="C178:E178"/>
    <mergeCell ref="H204:M204"/>
    <mergeCell ref="F178:F179"/>
    <mergeCell ref="H190:M190"/>
    <mergeCell ref="B136:F136"/>
    <mergeCell ref="H136:M136"/>
    <mergeCell ref="B137:B138"/>
    <mergeCell ref="C137:E137"/>
    <mergeCell ref="F137:F138"/>
    <mergeCell ref="A159:A163"/>
    <mergeCell ref="C148:E148"/>
    <mergeCell ref="F148:F149"/>
    <mergeCell ref="B159:F159"/>
    <mergeCell ref="B454:F454"/>
    <mergeCell ref="B168:F168"/>
    <mergeCell ref="B147:F147"/>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B148:B149"/>
    <mergeCell ref="B416:F416"/>
    <mergeCell ref="B415:C415"/>
    <mergeCell ref="H97:M97"/>
    <mergeCell ref="H168:M168"/>
    <mergeCell ref="F323:F324"/>
    <mergeCell ref="B98:F98"/>
    <mergeCell ref="B99:B100"/>
    <mergeCell ref="C99:E99"/>
    <mergeCell ref="F99:F100"/>
    <mergeCell ref="H306:M306"/>
    <mergeCell ref="H125:M125"/>
    <mergeCell ref="B126:B127"/>
    <mergeCell ref="C126:E126"/>
    <mergeCell ref="F126:F127"/>
    <mergeCell ref="B116:F116"/>
    <mergeCell ref="B117:B118"/>
    <mergeCell ref="C117:E117"/>
    <mergeCell ref="F117:F118"/>
    <mergeCell ref="H115:M115"/>
    <mergeCell ref="B215:F215"/>
    <mergeCell ref="H232:M232"/>
    <mergeCell ref="B233:F233"/>
    <mergeCell ref="B234:B235"/>
    <mergeCell ref="C234:E234"/>
    <mergeCell ref="F234:F235"/>
    <mergeCell ref="H215:M215"/>
    <mergeCell ref="B216:B217"/>
    <mergeCell ref="C216:E216"/>
    <mergeCell ref="B289:F289"/>
    <mergeCell ref="H289:M289"/>
    <mergeCell ref="B290:B291"/>
    <mergeCell ref="C290:E290"/>
    <mergeCell ref="F290:F291"/>
    <mergeCell ref="A253:A264"/>
    <mergeCell ref="A268:A276"/>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269:E269"/>
    <mergeCell ref="F269:F270"/>
    <mergeCell ref="B353:F353"/>
    <mergeCell ref="H353:M353"/>
    <mergeCell ref="B354:B355"/>
    <mergeCell ref="C354:E354"/>
    <mergeCell ref="F354:F355"/>
    <mergeCell ref="B369:F369"/>
    <mergeCell ref="B370:B371"/>
    <mergeCell ref="C370:E370"/>
    <mergeCell ref="F370:F37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5"/>
  <sheetViews>
    <sheetView topLeftCell="E1" zoomScale="85" zoomScaleNormal="85" workbookViewId="0">
      <selection activeCell="P14" sqref="P14"/>
    </sheetView>
  </sheetViews>
  <sheetFormatPr baseColWidth="10" defaultRowHeight="15" x14ac:dyDescent="0.25"/>
  <cols>
    <col min="2" max="2" width="52.5703125"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80" t="s">
        <v>204</v>
      </c>
      <c r="C2" s="279" t="s">
        <v>0</v>
      </c>
      <c r="D2" s="279"/>
      <c r="E2" s="279"/>
      <c r="F2" s="282" t="s">
        <v>4</v>
      </c>
      <c r="I2" s="278" t="s">
        <v>591</v>
      </c>
      <c r="J2" s="278"/>
      <c r="K2" s="278"/>
      <c r="L2" s="278"/>
      <c r="M2" s="278"/>
      <c r="N2" s="278"/>
    </row>
    <row r="3" spans="2:14" ht="30" x14ac:dyDescent="0.25">
      <c r="B3" s="281"/>
      <c r="C3" s="94" t="s">
        <v>1</v>
      </c>
      <c r="D3" s="94" t="s">
        <v>2</v>
      </c>
      <c r="E3" s="94" t="s">
        <v>3</v>
      </c>
      <c r="F3" s="282"/>
      <c r="I3" s="99" t="s">
        <v>5</v>
      </c>
      <c r="J3" s="100" t="s">
        <v>10</v>
      </c>
      <c r="K3" s="100" t="s">
        <v>20</v>
      </c>
      <c r="L3" s="100" t="s">
        <v>21</v>
      </c>
      <c r="M3" s="100" t="s">
        <v>17</v>
      </c>
      <c r="N3" s="99" t="s">
        <v>19</v>
      </c>
    </row>
    <row r="4" spans="2:14" ht="30" x14ac:dyDescent="0.25">
      <c r="B4" s="90" t="str">
        <f>'Tablas Río Tucurinca'!B5:F5</f>
        <v>A. Programa de Fortalecimiento de la coordinación interinstitucional para la educación ambiental</v>
      </c>
      <c r="C4" s="92">
        <f>'Tablas Río Tucurinca'!C9</f>
        <v>0</v>
      </c>
      <c r="D4" s="92">
        <f>'Tablas Río Tucurinca'!D9</f>
        <v>0</v>
      </c>
      <c r="E4" s="92">
        <f>'Tablas Río Tucurinca'!E9</f>
        <v>192000000</v>
      </c>
      <c r="F4" s="92">
        <f>'Tablas Río Tucurinca'!F9</f>
        <v>192000000</v>
      </c>
      <c r="G4" s="93"/>
      <c r="I4" s="95" t="s">
        <v>6</v>
      </c>
      <c r="J4" s="96">
        <f>'Tablas Río Tucurinca'!I6+'Tablas Río Tucurinca'!I15+'Tablas Río Tucurinca'!I26+'Tablas Río Tucurinca'!I34+'Tablas Río Tucurinca'!I45+'Tablas Río Tucurinca'!I57+'Tablas Río Tucurinca'!I67+'Tablas Río Tucurinca'!I79+'Tablas Río Tucurinca'!I89+'Tablas Río Tucurinca'!I99+'Tablas Río Tucurinca'!I107+'Tablas Río Tucurinca'!I117+'Tablas Río Tucurinca'!I127+'Tablas Río Tucurinca'!I138+'Tablas Río Tucurinca'!I149+'Tablas Río Tucurinca'!I161+'Tablas Río Tucurinca'!I170+'Tablas Río Tucurinca'!I179+'Tablas Río Tucurinca'!I192+'Tablas Río Tucurinca'!I206+'Tablas Río Tucurinca'!I217+'Tablas Río Tucurinca'!I234+'Tablas Río Tucurinca'!I244+'Tablas Río Tucurinca'!I255+'Tablas Río Tucurinca'!I270+'Tablas Río Tucurinca'!I281+'Tablas Río Tucurinca'!I291+'Tablas Río Tucurinca'!I308+'Tablas Río Tucurinca'!I324+'Tablas Río Tucurinca'!I341+'Tablas Río Tucurinca'!I355+'Tablas Río Tucurinca'!I370+'Tablas Río Tucurinca'!I380+'Tablas Río Tucurinca'!I395+'Tablas Río Tucurinca'!I407+'Tablas Río Tucurinca'!I418+'Tablas Río Tucurinca'!I427+'Tablas Río Tucurinca'!I441+'Tablas Río Tucurinca'!I456+'Tablas Río Tucurinca'!I465+'Tablas Río Tucurinca'!I476</f>
        <v>21548361000</v>
      </c>
      <c r="K4" s="96">
        <f>'Tablas Río Tucurinca'!J6+'Tablas Río Tucurinca'!J15+'Tablas Río Tucurinca'!J26+'Tablas Río Tucurinca'!J34+'Tablas Río Tucurinca'!J45+'Tablas Río Tucurinca'!J57+'Tablas Río Tucurinca'!J67+'Tablas Río Tucurinca'!J79+'Tablas Río Tucurinca'!J89+'Tablas Río Tucurinca'!J99+'Tablas Río Tucurinca'!J107+'Tablas Río Tucurinca'!J117+'Tablas Río Tucurinca'!J127+'Tablas Río Tucurinca'!J138+'Tablas Río Tucurinca'!J149+'Tablas Río Tucurinca'!J161+'Tablas Río Tucurinca'!J170+'Tablas Río Tucurinca'!J179+'Tablas Río Tucurinca'!J192+'Tablas Río Tucurinca'!J206+'Tablas Río Tucurinca'!J217+'Tablas Río Tucurinca'!J234+'Tablas Río Tucurinca'!J244+'Tablas Río Tucurinca'!J255+'Tablas Río Tucurinca'!J270+'Tablas Río Tucurinca'!J281+'Tablas Río Tucurinca'!J291+'Tablas Río Tucurinca'!J308+'Tablas Río Tucurinca'!J324+'Tablas Río Tucurinca'!J341+'Tablas Río Tucurinca'!J355+'Tablas Río Tucurinca'!J370+'Tablas Río Tucurinca'!J380+'Tablas Río Tucurinca'!J395+'Tablas Río Tucurinca'!J407+'Tablas Río Tucurinca'!J418+'Tablas Río Tucurinca'!J427+'Tablas Río Tucurinca'!J441+'Tablas Río Tucurinca'!J456+'Tablas Río Tucurinca'!J465+'Tablas Río Tucurinca'!J476</f>
        <v>9338221000</v>
      </c>
      <c r="L4" s="96">
        <f>'Tablas Río Tucurinca'!K6+'Tablas Río Tucurinca'!K15+'Tablas Río Tucurinca'!K26+'Tablas Río Tucurinca'!K34+'Tablas Río Tucurinca'!K45+'Tablas Río Tucurinca'!K57+'Tablas Río Tucurinca'!K67+'Tablas Río Tucurinca'!K79+'Tablas Río Tucurinca'!K89+'Tablas Río Tucurinca'!K99+'Tablas Río Tucurinca'!K107+'Tablas Río Tucurinca'!K117+'Tablas Río Tucurinca'!K127+'Tablas Río Tucurinca'!K138+'Tablas Río Tucurinca'!K149+'Tablas Río Tucurinca'!K161+'Tablas Río Tucurinca'!K170+'Tablas Río Tucurinca'!K179+'Tablas Río Tucurinca'!K192+'Tablas Río Tucurinca'!K206+'Tablas Río Tucurinca'!K217+'Tablas Río Tucurinca'!K234+'Tablas Río Tucurinca'!K244+'Tablas Río Tucurinca'!K255+'Tablas Río Tucurinca'!K270+'Tablas Río Tucurinca'!K281+'Tablas Río Tucurinca'!K291+'Tablas Río Tucurinca'!K308+'Tablas Río Tucurinca'!K324+'Tablas Río Tucurinca'!K341+'Tablas Río Tucurinca'!K355+'Tablas Río Tucurinca'!K370+'Tablas Río Tucurinca'!K380+'Tablas Río Tucurinca'!K395+'Tablas Río Tucurinca'!K407+'Tablas Río Tucurinca'!K418+'Tablas Río Tucurinca'!K427+'Tablas Río Tucurinca'!K441+'Tablas Río Tucurinca'!K456+'Tablas Río Tucurinca'!K465+'Tablas Río Tucurinca'!K476</f>
        <v>17955868700</v>
      </c>
      <c r="M4" s="96">
        <f>'Tablas Río Tucurinca'!L6+'Tablas Río Tucurinca'!L15+'Tablas Río Tucurinca'!L26+'Tablas Río Tucurinca'!L34+'Tablas Río Tucurinca'!L45+'Tablas Río Tucurinca'!L57+'Tablas Río Tucurinca'!L67+'Tablas Río Tucurinca'!L79+'Tablas Río Tucurinca'!L89+'Tablas Río Tucurinca'!L99+'Tablas Río Tucurinca'!L107+'Tablas Río Tucurinca'!L117+'Tablas Río Tucurinca'!L127+'Tablas Río Tucurinca'!L138+'Tablas Río Tucurinca'!L149+'Tablas Río Tucurinca'!L161+'Tablas Río Tucurinca'!L170+'Tablas Río Tucurinca'!L179+'Tablas Río Tucurinca'!L192+'Tablas Río Tucurinca'!L206+'Tablas Río Tucurinca'!L217+'Tablas Río Tucurinca'!L234+'Tablas Río Tucurinca'!L244+'Tablas Río Tucurinca'!L255+'Tablas Río Tucurinca'!L270+'Tablas Río Tucurinca'!L281+'Tablas Río Tucurinca'!L291+'Tablas Río Tucurinca'!L308+'Tablas Río Tucurinca'!L324+'Tablas Río Tucurinca'!L341+'Tablas Río Tucurinca'!L355+'Tablas Río Tucurinca'!L370+'Tablas Río Tucurinca'!L380+'Tablas Río Tucurinca'!L395+'Tablas Río Tucurinca'!L407+'Tablas Río Tucurinca'!L418+'Tablas Río Tucurinca'!L427+'Tablas Río Tucurinca'!L441+'Tablas Río Tucurinca'!L456+'Tablas Río Tucurinca'!L465+'Tablas Río Tucurinca'!L476</f>
        <v>48842450700</v>
      </c>
      <c r="N4" s="98">
        <f>M4/$M$9</f>
        <v>0.66070542372855356</v>
      </c>
    </row>
    <row r="5" spans="2:14" ht="30" x14ac:dyDescent="0.25">
      <c r="B5" s="90" t="str">
        <f>'Tablas Río Tucurinca'!B13:F13</f>
        <v>Proyecto de Articulación interinstitucional para educación ambiental. 2 años</v>
      </c>
      <c r="C5" s="91">
        <f>'Tablas Río Tucurinca'!C21</f>
        <v>300000000</v>
      </c>
      <c r="D5" s="91">
        <f>'Tablas Río Tucurinca'!D21</f>
        <v>0</v>
      </c>
      <c r="E5" s="91">
        <f>'Tablas Río Tucurinca'!E21</f>
        <v>0</v>
      </c>
      <c r="F5" s="91">
        <f>'Tablas Río Tucurinca'!F21</f>
        <v>300000000</v>
      </c>
      <c r="I5" s="95" t="s">
        <v>7</v>
      </c>
      <c r="J5" s="96">
        <f>'Tablas Río Tucurinca'!I7+'Tablas Río Tucurinca'!I16+'Tablas Río Tucurinca'!I27+'Tablas Río Tucurinca'!I35+'Tablas Río Tucurinca'!I46+'Tablas Río Tucurinca'!I58+'Tablas Río Tucurinca'!I68+'Tablas Río Tucurinca'!I80+'Tablas Río Tucurinca'!I90+'Tablas Río Tucurinca'!I100+'Tablas Río Tucurinca'!I108+'Tablas Río Tucurinca'!I118+'Tablas Río Tucurinca'!I128+'Tablas Río Tucurinca'!I139+'Tablas Río Tucurinca'!I150+'Tablas Río Tucurinca'!I162+'Tablas Río Tucurinca'!I171+'Tablas Río Tucurinca'!I180+'Tablas Río Tucurinca'!I193+'Tablas Río Tucurinca'!I207+'Tablas Río Tucurinca'!I218+'Tablas Río Tucurinca'!I235+'Tablas Río Tucurinca'!I245+'Tablas Río Tucurinca'!I256+'Tablas Río Tucurinca'!I271+'Tablas Río Tucurinca'!I282+'Tablas Río Tucurinca'!I292+'Tablas Río Tucurinca'!I309+'Tablas Río Tucurinca'!I325+'Tablas Río Tucurinca'!I342+'Tablas Río Tucurinca'!I356+'Tablas Río Tucurinca'!I371+'Tablas Río Tucurinca'!I381+'Tablas Río Tucurinca'!I396+'Tablas Río Tucurinca'!I408+'Tablas Río Tucurinca'!I419+'Tablas Río Tucurinca'!I428+'Tablas Río Tucurinca'!I442+'Tablas Río Tucurinca'!I457+'Tablas Río Tucurinca'!I466+'Tablas Río Tucurinca'!I477</f>
        <v>0</v>
      </c>
      <c r="K5" s="96">
        <f>'Tablas Río Tucurinca'!J7+'Tablas Río Tucurinca'!J16+'Tablas Río Tucurinca'!J27+'Tablas Río Tucurinca'!J35+'Tablas Río Tucurinca'!J46+'Tablas Río Tucurinca'!J58+'Tablas Río Tucurinca'!J68+'Tablas Río Tucurinca'!J80+'Tablas Río Tucurinca'!J90+'Tablas Río Tucurinca'!J100+'Tablas Río Tucurinca'!J108+'Tablas Río Tucurinca'!J118+'Tablas Río Tucurinca'!J128+'Tablas Río Tucurinca'!J139+'Tablas Río Tucurinca'!J150+'Tablas Río Tucurinca'!J162+'Tablas Río Tucurinca'!J171+'Tablas Río Tucurinca'!J180+'Tablas Río Tucurinca'!J193+'Tablas Río Tucurinca'!J207+'Tablas Río Tucurinca'!J218+'Tablas Río Tucurinca'!J235+'Tablas Río Tucurinca'!J245+'Tablas Río Tucurinca'!J256+'Tablas Río Tucurinca'!J271+'Tablas Río Tucurinca'!J282+'Tablas Río Tucurinca'!J292+'Tablas Río Tucurinca'!J309+'Tablas Río Tucurinca'!J325+'Tablas Río Tucurinca'!J342+'Tablas Río Tucurinca'!J356+'Tablas Río Tucurinca'!J371+'Tablas Río Tucurinca'!J381+'Tablas Río Tucurinca'!J396+'Tablas Río Tucurinca'!J408+'Tablas Río Tucurinca'!J419+'Tablas Río Tucurinca'!J428+'Tablas Río Tucurinca'!J442+'Tablas Río Tucurinca'!J457+'Tablas Río Tucurinca'!J466+'Tablas Río Tucurinca'!J477</f>
        <v>0</v>
      </c>
      <c r="L5" s="96">
        <f>'Tablas Río Tucurinca'!K7+'Tablas Río Tucurinca'!K16+'Tablas Río Tucurinca'!K27+'Tablas Río Tucurinca'!K35+'Tablas Río Tucurinca'!K46+'Tablas Río Tucurinca'!K58+'Tablas Río Tucurinca'!K68+'Tablas Río Tucurinca'!K80+'Tablas Río Tucurinca'!K90+'Tablas Río Tucurinca'!K100+'Tablas Río Tucurinca'!K108+'Tablas Río Tucurinca'!K118+'Tablas Río Tucurinca'!K128+'Tablas Río Tucurinca'!K139+'Tablas Río Tucurinca'!K150+'Tablas Río Tucurinca'!K162+'Tablas Río Tucurinca'!K171+'Tablas Río Tucurinca'!K180+'Tablas Río Tucurinca'!K193+'Tablas Río Tucurinca'!K207+'Tablas Río Tucurinca'!K218+'Tablas Río Tucurinca'!K235+'Tablas Río Tucurinca'!K245+'Tablas Río Tucurinca'!K256+'Tablas Río Tucurinca'!K271+'Tablas Río Tucurinca'!K282+'Tablas Río Tucurinca'!K292+'Tablas Río Tucurinca'!K309+'Tablas Río Tucurinca'!K325+'Tablas Río Tucurinca'!K342+'Tablas Río Tucurinca'!K356+'Tablas Río Tucurinca'!K371+'Tablas Río Tucurinca'!K381+'Tablas Río Tucurinca'!K396+'Tablas Río Tucurinca'!K408+'Tablas Río Tucurinca'!K419+'Tablas Río Tucurinca'!K428+'Tablas Río Tucurinca'!K442+'Tablas Río Tucurinca'!K457+'Tablas Río Tucurinca'!K466+'Tablas Río Tucurinca'!K477</f>
        <v>0</v>
      </c>
      <c r="M5" s="96">
        <f>'Tablas Río Tucurinca'!L7+'Tablas Río Tucurinca'!L16+'Tablas Río Tucurinca'!L27+'Tablas Río Tucurinca'!L35+'Tablas Río Tucurinca'!L46+'Tablas Río Tucurinca'!L58+'Tablas Río Tucurinca'!L68+'Tablas Río Tucurinca'!L80+'Tablas Río Tucurinca'!L90+'Tablas Río Tucurinca'!L100+'Tablas Río Tucurinca'!L108+'Tablas Río Tucurinca'!L118+'Tablas Río Tucurinca'!L128+'Tablas Río Tucurinca'!L139+'Tablas Río Tucurinca'!L150+'Tablas Río Tucurinca'!L162+'Tablas Río Tucurinca'!L171+'Tablas Río Tucurinca'!L180+'Tablas Río Tucurinca'!L193+'Tablas Río Tucurinca'!L207+'Tablas Río Tucurinca'!L218+'Tablas Río Tucurinca'!L235+'Tablas Río Tucurinca'!L245+'Tablas Río Tucurinca'!L256+'Tablas Río Tucurinca'!L271+'Tablas Río Tucurinca'!L282+'Tablas Río Tucurinca'!L292+'Tablas Río Tucurinca'!L309+'Tablas Río Tucurinca'!L325+'Tablas Río Tucurinca'!L342+'Tablas Río Tucurinca'!L356+'Tablas Río Tucurinca'!L371+'Tablas Río Tucurinca'!L381+'Tablas Río Tucurinca'!L396+'Tablas Río Tucurinca'!L408+'Tablas Río Tucurinca'!L419+'Tablas Río Tucurinca'!L428+'Tablas Río Tucurinca'!L442+'Tablas Río Tucurinca'!L457+'Tablas Río Tucurinca'!L466+'Tablas Río Tucurinca'!L477</f>
        <v>0</v>
      </c>
      <c r="N5" s="97">
        <f t="shared" ref="N5:N9" si="0">M5/$M$9</f>
        <v>0</v>
      </c>
    </row>
    <row r="6" spans="2:14" x14ac:dyDescent="0.25">
      <c r="B6" s="89" t="str">
        <f>'Tablas Río Tucurinca'!B24:F24</f>
        <v xml:space="preserve">B. Programa de Fortalecimiento del sistema de gestión </v>
      </c>
      <c r="C6" s="91">
        <f>'Tablas Río Tucurinca'!C30</f>
        <v>0</v>
      </c>
      <c r="D6" s="91">
        <f>'Tablas Río Tucurinca'!D30</f>
        <v>0</v>
      </c>
      <c r="E6" s="91">
        <f>'Tablas Río Tucurinca'!E30</f>
        <v>696000000</v>
      </c>
      <c r="F6" s="91">
        <f>'Tablas Río Tucurinca'!F30</f>
        <v>696000000</v>
      </c>
      <c r="I6" s="95" t="s">
        <v>8</v>
      </c>
      <c r="J6" s="96">
        <f>'Tablas Río Tucurinca'!I8+'Tablas Río Tucurinca'!I17+'Tablas Río Tucurinca'!I28+'Tablas Río Tucurinca'!I36+'Tablas Río Tucurinca'!I47+'Tablas Río Tucurinca'!I59+'Tablas Río Tucurinca'!I69+'Tablas Río Tucurinca'!I81+'Tablas Río Tucurinca'!I91+'Tablas Río Tucurinca'!I101+'Tablas Río Tucurinca'!I109+'Tablas Río Tucurinca'!I119+'Tablas Río Tucurinca'!I129+'Tablas Río Tucurinca'!I140+'Tablas Río Tucurinca'!I151+'Tablas Río Tucurinca'!I163+'Tablas Río Tucurinca'!I172+'Tablas Río Tucurinca'!I181+'Tablas Río Tucurinca'!I194+'Tablas Río Tucurinca'!I208+'Tablas Río Tucurinca'!I219+'Tablas Río Tucurinca'!I236+'Tablas Río Tucurinca'!I246+'Tablas Río Tucurinca'!I257+'Tablas Río Tucurinca'!I272+'Tablas Río Tucurinca'!I283+'Tablas Río Tucurinca'!I293+'Tablas Río Tucurinca'!I310+'Tablas Río Tucurinca'!I326+'Tablas Río Tucurinca'!I343+'Tablas Río Tucurinca'!I357+'Tablas Río Tucurinca'!I372+'Tablas Río Tucurinca'!I382+'Tablas Río Tucurinca'!I397+'Tablas Río Tucurinca'!I409+'Tablas Río Tucurinca'!I420+'Tablas Río Tucurinca'!I429+'Tablas Río Tucurinca'!I443+'Tablas Río Tucurinca'!I458+'Tablas Río Tucurinca'!I467+'Tablas Río Tucurinca'!I478</f>
        <v>13183650000</v>
      </c>
      <c r="K6" s="96">
        <f>'Tablas Río Tucurinca'!J8+'Tablas Río Tucurinca'!J17+'Tablas Río Tucurinca'!J28+'Tablas Río Tucurinca'!J36+'Tablas Río Tucurinca'!J47+'Tablas Río Tucurinca'!J59+'Tablas Río Tucurinca'!J69+'Tablas Río Tucurinca'!J81+'Tablas Río Tucurinca'!J91+'Tablas Río Tucurinca'!J101+'Tablas Río Tucurinca'!J109+'Tablas Río Tucurinca'!J119+'Tablas Río Tucurinca'!J129+'Tablas Río Tucurinca'!J140+'Tablas Río Tucurinca'!J151+'Tablas Río Tucurinca'!J163+'Tablas Río Tucurinca'!J172+'Tablas Río Tucurinca'!J181+'Tablas Río Tucurinca'!J194+'Tablas Río Tucurinca'!J208+'Tablas Río Tucurinca'!J219+'Tablas Río Tucurinca'!J236+'Tablas Río Tucurinca'!J246+'Tablas Río Tucurinca'!J257+'Tablas Río Tucurinca'!J272+'Tablas Río Tucurinca'!J283+'Tablas Río Tucurinca'!J293+'Tablas Río Tucurinca'!J310+'Tablas Río Tucurinca'!J326+'Tablas Río Tucurinca'!J343+'Tablas Río Tucurinca'!J357+'Tablas Río Tucurinca'!J372+'Tablas Río Tucurinca'!J382+'Tablas Río Tucurinca'!J397+'Tablas Río Tucurinca'!J409+'Tablas Río Tucurinca'!J420+'Tablas Río Tucurinca'!J429+'Tablas Río Tucurinca'!J443+'Tablas Río Tucurinca'!J458+'Tablas Río Tucurinca'!J467+'Tablas Río Tucurinca'!J478</f>
        <v>11278600000</v>
      </c>
      <c r="L6" s="96">
        <f>'Tablas Río Tucurinca'!K8+'Tablas Río Tucurinca'!K17+'Tablas Río Tucurinca'!K28+'Tablas Río Tucurinca'!K36+'Tablas Río Tucurinca'!K47+'Tablas Río Tucurinca'!K59+'Tablas Río Tucurinca'!K69+'Tablas Río Tucurinca'!K81+'Tablas Río Tucurinca'!K91+'Tablas Río Tucurinca'!K101+'Tablas Río Tucurinca'!K109+'Tablas Río Tucurinca'!K119+'Tablas Río Tucurinca'!K129+'Tablas Río Tucurinca'!K140+'Tablas Río Tucurinca'!K151+'Tablas Río Tucurinca'!K163+'Tablas Río Tucurinca'!K172+'Tablas Río Tucurinca'!K181+'Tablas Río Tucurinca'!K194+'Tablas Río Tucurinca'!K208+'Tablas Río Tucurinca'!K219+'Tablas Río Tucurinca'!K236+'Tablas Río Tucurinca'!K246+'Tablas Río Tucurinca'!K257+'Tablas Río Tucurinca'!K272+'Tablas Río Tucurinca'!K283+'Tablas Río Tucurinca'!K293+'Tablas Río Tucurinca'!K310+'Tablas Río Tucurinca'!K326+'Tablas Río Tucurinca'!K343+'Tablas Río Tucurinca'!K357+'Tablas Río Tucurinca'!K372+'Tablas Río Tucurinca'!K382+'Tablas Río Tucurinca'!K397+'Tablas Río Tucurinca'!K409+'Tablas Río Tucurinca'!K420+'Tablas Río Tucurinca'!K429+'Tablas Río Tucurinca'!K443+'Tablas Río Tucurinca'!K458+'Tablas Río Tucurinca'!K467+'Tablas Río Tucurinca'!K478</f>
        <v>0</v>
      </c>
      <c r="M6" s="96">
        <f>'Tablas Río Tucurinca'!L8+'Tablas Río Tucurinca'!L17+'Tablas Río Tucurinca'!L28+'Tablas Río Tucurinca'!L36+'Tablas Río Tucurinca'!L47+'Tablas Río Tucurinca'!L59+'Tablas Río Tucurinca'!L69+'Tablas Río Tucurinca'!L81+'Tablas Río Tucurinca'!L91+'Tablas Río Tucurinca'!L101+'Tablas Río Tucurinca'!L109+'Tablas Río Tucurinca'!L119+'Tablas Río Tucurinca'!L129+'Tablas Río Tucurinca'!L140+'Tablas Río Tucurinca'!L151+'Tablas Río Tucurinca'!L163+'Tablas Río Tucurinca'!L172+'Tablas Río Tucurinca'!L181+'Tablas Río Tucurinca'!L194+'Tablas Río Tucurinca'!L208+'Tablas Río Tucurinca'!L219+'Tablas Río Tucurinca'!L236+'Tablas Río Tucurinca'!L246+'Tablas Río Tucurinca'!L257+'Tablas Río Tucurinca'!L272+'Tablas Río Tucurinca'!L283+'Tablas Río Tucurinca'!L293+'Tablas Río Tucurinca'!L310+'Tablas Río Tucurinca'!L326+'Tablas Río Tucurinca'!L343+'Tablas Río Tucurinca'!L357+'Tablas Río Tucurinca'!L372+'Tablas Río Tucurinca'!L382+'Tablas Río Tucurinca'!L397+'Tablas Río Tucurinca'!L409+'Tablas Río Tucurinca'!L420+'Tablas Río Tucurinca'!L429+'Tablas Río Tucurinca'!L443+'Tablas Río Tucurinca'!L458+'Tablas Río Tucurinca'!L467+'Tablas Río Tucurinca'!L478</f>
        <v>24462250000</v>
      </c>
      <c r="N6" s="98">
        <f>M6/$M$9</f>
        <v>0.33090766372220159</v>
      </c>
    </row>
    <row r="7" spans="2:14" ht="31.5" customHeight="1" x14ac:dyDescent="0.25">
      <c r="B7" s="89" t="str">
        <f>'Tablas Río Tucurinca'!B32:F32</f>
        <v>Proyecto de Fortalecimiento del sistema de calidad institucional. 4 años</v>
      </c>
      <c r="C7" s="91">
        <f>'Tablas Río Tucurinca'!C40</f>
        <v>350000000</v>
      </c>
      <c r="D7" s="91">
        <f>'Tablas Río Tucurinca'!D40</f>
        <v>250000000</v>
      </c>
      <c r="E7" s="91">
        <f>'Tablas Río Tucurinca'!E40</f>
        <v>0</v>
      </c>
      <c r="F7" s="91">
        <f>'Tablas Río Tucurinca'!F40</f>
        <v>600000000</v>
      </c>
      <c r="I7" s="203" t="s">
        <v>471</v>
      </c>
      <c r="J7" s="96">
        <f>'Tablas Río Tucurinca'!I9+'Tablas Río Tucurinca'!I18+'Tablas Río Tucurinca'!I29+'Tablas Río Tucurinca'!I37+'Tablas Río Tucurinca'!I48+'Tablas Río Tucurinca'!I60+'Tablas Río Tucurinca'!I70+'Tablas Río Tucurinca'!I82+'Tablas Río Tucurinca'!I92+'Tablas Río Tucurinca'!I102+'Tablas Río Tucurinca'!I110+'Tablas Río Tucurinca'!I120+'Tablas Río Tucurinca'!I130+'Tablas Río Tucurinca'!I141+'Tablas Río Tucurinca'!I152+'Tablas Río Tucurinca'!I164+'Tablas Río Tucurinca'!I173+'Tablas Río Tucurinca'!I182+'Tablas Río Tucurinca'!I195+'Tablas Río Tucurinca'!I209+'Tablas Río Tucurinca'!I220+'Tablas Río Tucurinca'!I237+'Tablas Río Tucurinca'!I247+'Tablas Río Tucurinca'!I258+'Tablas Río Tucurinca'!I273+'Tablas Río Tucurinca'!I284+'Tablas Río Tucurinca'!I294+'Tablas Río Tucurinca'!I311+'Tablas Río Tucurinca'!I327+'Tablas Río Tucurinca'!I344+'Tablas Río Tucurinca'!I358+'Tablas Río Tucurinca'!I373+'Tablas Río Tucurinca'!I383+'Tablas Río Tucurinca'!I398+'Tablas Río Tucurinca'!I410+'Tablas Río Tucurinca'!I421+'Tablas Río Tucurinca'!I430+'Tablas Río Tucurinca'!I444+'Tablas Río Tucurinca'!I459+'Tablas Río Tucurinca'!I468+'Tablas Río Tucurinca'!I479</f>
        <v>580000000</v>
      </c>
      <c r="K7" s="96">
        <f>'Tablas Río Tucurinca'!J9+'Tablas Río Tucurinca'!J18+'Tablas Río Tucurinca'!J29+'Tablas Río Tucurinca'!J37+'Tablas Río Tucurinca'!J48+'Tablas Río Tucurinca'!J60+'Tablas Río Tucurinca'!J70+'Tablas Río Tucurinca'!J82+'Tablas Río Tucurinca'!J92+'Tablas Río Tucurinca'!J102+'Tablas Río Tucurinca'!J110+'Tablas Río Tucurinca'!J120+'Tablas Río Tucurinca'!J130+'Tablas Río Tucurinca'!J141+'Tablas Río Tucurinca'!J152+'Tablas Río Tucurinca'!J164+'Tablas Río Tucurinca'!J173+'Tablas Río Tucurinca'!J182+'Tablas Río Tucurinca'!J195+'Tablas Río Tucurinca'!J209+'Tablas Río Tucurinca'!J220+'Tablas Río Tucurinca'!J237+'Tablas Río Tucurinca'!J247+'Tablas Río Tucurinca'!J258+'Tablas Río Tucurinca'!J273+'Tablas Río Tucurinca'!J284+'Tablas Río Tucurinca'!J294+'Tablas Río Tucurinca'!J311+'Tablas Río Tucurinca'!J327+'Tablas Río Tucurinca'!J344+'Tablas Río Tucurinca'!J358+'Tablas Río Tucurinca'!J373+'Tablas Río Tucurinca'!J383+'Tablas Río Tucurinca'!J398+'Tablas Río Tucurinca'!J410+'Tablas Río Tucurinca'!J421+'Tablas Río Tucurinca'!J430+'Tablas Río Tucurinca'!J444+'Tablas Río Tucurinca'!J459+'Tablas Río Tucurinca'!J468+'Tablas Río Tucurinca'!J479</f>
        <v>40000000</v>
      </c>
      <c r="L7" s="96">
        <f>'Tablas Río Tucurinca'!K9+'Tablas Río Tucurinca'!K18+'Tablas Río Tucurinca'!K29+'Tablas Río Tucurinca'!K37+'Tablas Río Tucurinca'!K48+'Tablas Río Tucurinca'!K60+'Tablas Río Tucurinca'!K70+'Tablas Río Tucurinca'!K82+'Tablas Río Tucurinca'!K92+'Tablas Río Tucurinca'!K102+'Tablas Río Tucurinca'!K110+'Tablas Río Tucurinca'!K120+'Tablas Río Tucurinca'!K130+'Tablas Río Tucurinca'!K141+'Tablas Río Tucurinca'!K152+'Tablas Río Tucurinca'!K164+'Tablas Río Tucurinca'!K173+'Tablas Río Tucurinca'!K182+'Tablas Río Tucurinca'!K195+'Tablas Río Tucurinca'!K209+'Tablas Río Tucurinca'!K220+'Tablas Río Tucurinca'!K237+'Tablas Río Tucurinca'!K247+'Tablas Río Tucurinca'!K258+'Tablas Río Tucurinca'!K273+'Tablas Río Tucurinca'!K284+'Tablas Río Tucurinca'!K294+'Tablas Río Tucurinca'!K311+'Tablas Río Tucurinca'!K327+'Tablas Río Tucurinca'!K344+'Tablas Río Tucurinca'!K358+'Tablas Río Tucurinca'!K373+'Tablas Río Tucurinca'!K383+'Tablas Río Tucurinca'!K398+'Tablas Río Tucurinca'!K410+'Tablas Río Tucurinca'!K421+'Tablas Río Tucurinca'!K430+'Tablas Río Tucurinca'!K444+'Tablas Río Tucurinca'!K459+'Tablas Río Tucurinca'!K468+'Tablas Río Tucurinca'!K479</f>
        <v>0</v>
      </c>
      <c r="M7" s="96">
        <f>'Tablas Río Tucurinca'!L9+'Tablas Río Tucurinca'!L18+'Tablas Río Tucurinca'!L29+'Tablas Río Tucurinca'!L37+'Tablas Río Tucurinca'!L48+'Tablas Río Tucurinca'!L60+'Tablas Río Tucurinca'!L70+'Tablas Río Tucurinca'!L82+'Tablas Río Tucurinca'!L92+'Tablas Río Tucurinca'!L102+'Tablas Río Tucurinca'!L110+'Tablas Río Tucurinca'!L120+'Tablas Río Tucurinca'!L130+'Tablas Río Tucurinca'!L141+'Tablas Río Tucurinca'!L152+'Tablas Río Tucurinca'!L164+'Tablas Río Tucurinca'!L173+'Tablas Río Tucurinca'!L182+'Tablas Río Tucurinca'!L195+'Tablas Río Tucurinca'!L209+'Tablas Río Tucurinca'!L220+'Tablas Río Tucurinca'!L237+'Tablas Río Tucurinca'!L247+'Tablas Río Tucurinca'!L258+'Tablas Río Tucurinca'!L273+'Tablas Río Tucurinca'!L284+'Tablas Río Tucurinca'!L294+'Tablas Río Tucurinca'!L311+'Tablas Río Tucurinca'!L327+'Tablas Río Tucurinca'!L344+'Tablas Río Tucurinca'!L358+'Tablas Río Tucurinca'!L373+'Tablas Río Tucurinca'!L383+'Tablas Río Tucurinca'!L398+'Tablas Río Tucurinca'!L410+'Tablas Río Tucurinca'!L421+'Tablas Río Tucurinca'!L430+'Tablas Río Tucurinca'!L444+'Tablas Río Tucurinca'!L459+'Tablas Río Tucurinca'!L468+'Tablas Río Tucurinca'!L479</f>
        <v>620000000</v>
      </c>
      <c r="N7" s="98">
        <f>M7/$M$9</f>
        <v>8.386912549244856E-3</v>
      </c>
    </row>
    <row r="8" spans="2:14" ht="30" x14ac:dyDescent="0.25">
      <c r="B8" s="89" t="str">
        <f>'Tablas Río Tucurinca'!B43:F43</f>
        <v>Proyecto de Fortalecimiento del sistema de información ambiental de la cuenca. 2 años</v>
      </c>
      <c r="C8" s="91">
        <f>'Tablas Río Tucurinca'!C52</f>
        <v>410000000</v>
      </c>
      <c r="D8" s="91">
        <f>'Tablas Río Tucurinca'!D52</f>
        <v>0</v>
      </c>
      <c r="E8" s="91">
        <f>'Tablas Río Tucurinca'!E52</f>
        <v>0</v>
      </c>
      <c r="F8" s="91">
        <f>'Tablas Río Tucurinca'!F52</f>
        <v>410000000</v>
      </c>
      <c r="I8" s="95" t="s">
        <v>30</v>
      </c>
      <c r="J8" s="96">
        <f>'Tablas Río Tucurinca'!I10+'Tablas Río Tucurinca'!I19+'Tablas Río Tucurinca'!I30+'Tablas Río Tucurinca'!I38+'Tablas Río Tucurinca'!I49+'Tablas Río Tucurinca'!I61+'Tablas Río Tucurinca'!I71+'Tablas Río Tucurinca'!I83+'Tablas Río Tucurinca'!I93+'Tablas Río Tucurinca'!I103+'Tablas Río Tucurinca'!I111+'Tablas Río Tucurinca'!I121+'Tablas Río Tucurinca'!I131+'Tablas Río Tucurinca'!I142+'Tablas Río Tucurinca'!I153+'Tablas Río Tucurinca'!I165+'Tablas Río Tucurinca'!I174+'Tablas Río Tucurinca'!I183+'Tablas Río Tucurinca'!I196+'Tablas Río Tucurinca'!I210+'Tablas Río Tucurinca'!I221+'Tablas Río Tucurinca'!I238+'Tablas Río Tucurinca'!I248+'Tablas Río Tucurinca'!I259+'Tablas Río Tucurinca'!I274+'Tablas Río Tucurinca'!I285+'Tablas Río Tucurinca'!I295+'Tablas Río Tucurinca'!I312+'Tablas Río Tucurinca'!I328+'Tablas Río Tucurinca'!I345+'Tablas Río Tucurinca'!I359+'Tablas Río Tucurinca'!I374+'Tablas Río Tucurinca'!I384+'Tablas Río Tucurinca'!I399+'Tablas Río Tucurinca'!I411+'Tablas Río Tucurinca'!I422+'Tablas Río Tucurinca'!I431+'Tablas Río Tucurinca'!I445+'Tablas Río Tucurinca'!I460+'Tablas Río Tucurinca'!I469+'Tablas Río Tucurinca'!I480</f>
        <v>0</v>
      </c>
      <c r="K8" s="96">
        <f>'Tablas Río Tucurinca'!J10+'Tablas Río Tucurinca'!J19+'Tablas Río Tucurinca'!J30+'Tablas Río Tucurinca'!J38+'Tablas Río Tucurinca'!J49+'Tablas Río Tucurinca'!J61+'Tablas Río Tucurinca'!J71+'Tablas Río Tucurinca'!J83+'Tablas Río Tucurinca'!J93+'Tablas Río Tucurinca'!J103+'Tablas Río Tucurinca'!J111+'Tablas Río Tucurinca'!J121+'Tablas Río Tucurinca'!J131+'Tablas Río Tucurinca'!J142+'Tablas Río Tucurinca'!J153+'Tablas Río Tucurinca'!J165+'Tablas Río Tucurinca'!J174+'Tablas Río Tucurinca'!J183+'Tablas Río Tucurinca'!J196+'Tablas Río Tucurinca'!J210+'Tablas Río Tucurinca'!J221+'Tablas Río Tucurinca'!J238+'Tablas Río Tucurinca'!J248+'Tablas Río Tucurinca'!J259+'Tablas Río Tucurinca'!J274+'Tablas Río Tucurinca'!J285+'Tablas Río Tucurinca'!J295+'Tablas Río Tucurinca'!J312+'Tablas Río Tucurinca'!J328+'Tablas Río Tucurinca'!J345+'Tablas Río Tucurinca'!J359+'Tablas Río Tucurinca'!J374+'Tablas Río Tucurinca'!J384+'Tablas Río Tucurinca'!J399+'Tablas Río Tucurinca'!J411+'Tablas Río Tucurinca'!J422+'Tablas Río Tucurinca'!J431+'Tablas Río Tucurinca'!J445+'Tablas Río Tucurinca'!J460+'Tablas Río Tucurinca'!J469+'Tablas Río Tucurinca'!J480</f>
        <v>0</v>
      </c>
      <c r="L8" s="96">
        <f>'Tablas Río Tucurinca'!K10+'Tablas Río Tucurinca'!K19+'Tablas Río Tucurinca'!K30+'Tablas Río Tucurinca'!K38+'Tablas Río Tucurinca'!K49+'Tablas Río Tucurinca'!K61+'Tablas Río Tucurinca'!K71+'Tablas Río Tucurinca'!K83+'Tablas Río Tucurinca'!K93+'Tablas Río Tucurinca'!K103+'Tablas Río Tucurinca'!K111+'Tablas Río Tucurinca'!K121+'Tablas Río Tucurinca'!K131+'Tablas Río Tucurinca'!K142+'Tablas Río Tucurinca'!K153+'Tablas Río Tucurinca'!K165+'Tablas Río Tucurinca'!K174+'Tablas Río Tucurinca'!K183+'Tablas Río Tucurinca'!K196+'Tablas Río Tucurinca'!K210+'Tablas Río Tucurinca'!K221+'Tablas Río Tucurinca'!K238+'Tablas Río Tucurinca'!K248+'Tablas Río Tucurinca'!K259+'Tablas Río Tucurinca'!K274+'Tablas Río Tucurinca'!K285+'Tablas Río Tucurinca'!K295+'Tablas Río Tucurinca'!K312+'Tablas Río Tucurinca'!K328+'Tablas Río Tucurinca'!K345+'Tablas Río Tucurinca'!K359+'Tablas Río Tucurinca'!K374+'Tablas Río Tucurinca'!K384+'Tablas Río Tucurinca'!K399+'Tablas Río Tucurinca'!K411+'Tablas Río Tucurinca'!K422+'Tablas Río Tucurinca'!K431+'Tablas Río Tucurinca'!K445+'Tablas Río Tucurinca'!K460+'Tablas Río Tucurinca'!K469+'Tablas Río Tucurinca'!K480</f>
        <v>0</v>
      </c>
      <c r="M8" s="96">
        <f>'Tablas Río Tucurinca'!L10+'Tablas Río Tucurinca'!L19+'Tablas Río Tucurinca'!L30+'Tablas Río Tucurinca'!L38+'Tablas Río Tucurinca'!L49+'Tablas Río Tucurinca'!L61+'Tablas Río Tucurinca'!L71+'Tablas Río Tucurinca'!L83+'Tablas Río Tucurinca'!L93+'Tablas Río Tucurinca'!L103+'Tablas Río Tucurinca'!L111+'Tablas Río Tucurinca'!L121+'Tablas Río Tucurinca'!L131+'Tablas Río Tucurinca'!L142+'Tablas Río Tucurinca'!L153+'Tablas Río Tucurinca'!L165+'Tablas Río Tucurinca'!L174+'Tablas Río Tucurinca'!L183+'Tablas Río Tucurinca'!L196+'Tablas Río Tucurinca'!L210+'Tablas Río Tucurinca'!L221+'Tablas Río Tucurinca'!L238+'Tablas Río Tucurinca'!L248+'Tablas Río Tucurinca'!L259+'Tablas Río Tucurinca'!L274+'Tablas Río Tucurinca'!L285+'Tablas Río Tucurinca'!L295+'Tablas Río Tucurinca'!L312+'Tablas Río Tucurinca'!L328+'Tablas Río Tucurinca'!L345+'Tablas Río Tucurinca'!L359+'Tablas Río Tucurinca'!L374+'Tablas Río Tucurinca'!L384+'Tablas Río Tucurinca'!L399+'Tablas Río Tucurinca'!L411+'Tablas Río Tucurinca'!L422+'Tablas Río Tucurinca'!L431+'Tablas Río Tucurinca'!L445+'Tablas Río Tucurinca'!L460+'Tablas Río Tucurinca'!L469+'Tablas Río Tucurinca'!L480</f>
        <v>0</v>
      </c>
      <c r="N8" s="97">
        <f t="shared" si="0"/>
        <v>0</v>
      </c>
    </row>
    <row r="9" spans="2:14" ht="45" x14ac:dyDescent="0.25">
      <c r="B9" s="89" t="str">
        <f>'Tablas Río Tucurinca'!B55:F55</f>
        <v>Proyecto de Capacitación y formación de los empleados a nivel de postgrado en sistemas de calidad ambiente y administración pública . 4 años</v>
      </c>
      <c r="C9" s="91">
        <f>'Tablas Río Tucurinca'!C62</f>
        <v>30000000</v>
      </c>
      <c r="D9" s="91">
        <f>'Tablas Río Tucurinca'!D62</f>
        <v>1620000000</v>
      </c>
      <c r="E9" s="91">
        <f>'Tablas Río Tucurinca'!E62</f>
        <v>0</v>
      </c>
      <c r="F9" s="91">
        <f>'Tablas Río Tucurinca'!F62</f>
        <v>1650000000</v>
      </c>
      <c r="I9" s="101" t="s">
        <v>17</v>
      </c>
      <c r="J9" s="102">
        <f>SUM(J4:J8)</f>
        <v>35312011000</v>
      </c>
      <c r="K9" s="102">
        <f t="shared" ref="K9:L9" si="1">SUM(K4:K8)</f>
        <v>20656821000</v>
      </c>
      <c r="L9" s="102">
        <f t="shared" si="1"/>
        <v>17955868700</v>
      </c>
      <c r="M9" s="102">
        <f>SUM(M4:M8)</f>
        <v>73924700700</v>
      </c>
      <c r="N9" s="103">
        <f t="shared" si="0"/>
        <v>1</v>
      </c>
    </row>
    <row r="10" spans="2:14" ht="30" x14ac:dyDescent="0.25">
      <c r="B10" s="89" t="str">
        <f>'Tablas Río Tucurinca'!B65:F65</f>
        <v>C. Programa de Educación Ambiental, comunicación y participación comunitaria</v>
      </c>
      <c r="C10" s="91">
        <f>'Tablas Río Tucurinca'!C74</f>
        <v>0</v>
      </c>
      <c r="D10" s="91">
        <f>'Tablas Río Tucurinca'!D74</f>
        <v>0</v>
      </c>
      <c r="E10" s="91">
        <f>'Tablas Río Tucurinca'!E74</f>
        <v>1152000000</v>
      </c>
      <c r="F10" s="91">
        <f>'Tablas Río Tucurinca'!F74</f>
        <v>1152000000</v>
      </c>
    </row>
    <row r="11" spans="2:14" x14ac:dyDescent="0.25">
      <c r="B11" s="191" t="str">
        <f>'Tablas Río Tucurinca'!B77:F77</f>
        <v>Proyecto de Educación Ambiental Participativa. 2 años</v>
      </c>
      <c r="C11" s="192">
        <f>'Tablas Río Tucurinca'!C84</f>
        <v>990000000</v>
      </c>
      <c r="D11" s="192">
        <f>'Tablas Río Tucurinca'!D84</f>
        <v>0</v>
      </c>
      <c r="E11" s="192">
        <f>'Tablas Río Tucurinca'!E84</f>
        <v>0</v>
      </c>
      <c r="F11" s="192">
        <f>'Tablas Río Tucurinca'!F84</f>
        <v>990000000</v>
      </c>
    </row>
    <row r="12" spans="2:14" ht="30" x14ac:dyDescent="0.25">
      <c r="B12" s="89" t="str">
        <f>'Tablas Río Tucurinca'!B87:F87</f>
        <v>Proyecto de conformación, consolidación y capacitación de comités de gestores ambientales comunitarios. 2 años</v>
      </c>
      <c r="C12" s="91">
        <f>'Tablas Río Tucurinca'!C95</f>
        <v>300000000</v>
      </c>
      <c r="D12" s="91">
        <f>'Tablas Río Tucurinca'!D95</f>
        <v>0</v>
      </c>
      <c r="E12" s="91">
        <f>'Tablas Río Tucurinca'!E95</f>
        <v>0</v>
      </c>
      <c r="F12" s="91">
        <f>'Tablas Río Tucurinca'!F95</f>
        <v>300000000</v>
      </c>
    </row>
    <row r="13" spans="2:14" ht="30" x14ac:dyDescent="0.25">
      <c r="B13" s="89" t="str">
        <f>'Tablas Río Tucurinca'!B98:F98</f>
        <v>D. Fortalecimiento de las relaciones sociales e institucionales con grupos étnicas presentes en la cuenca</v>
      </c>
      <c r="C13" s="91">
        <f>'Tablas Río Tucurinca'!C102</f>
        <v>0</v>
      </c>
      <c r="D13" s="91">
        <f>'Tablas Río Tucurinca'!D102</f>
        <v>0</v>
      </c>
      <c r="E13" s="91">
        <f>'Tablas Río Tucurinca'!E102</f>
        <v>480000000</v>
      </c>
      <c r="F13" s="91">
        <f>'Tablas Río Tucurinca'!F102</f>
        <v>480000000</v>
      </c>
    </row>
    <row r="14" spans="2:14" ht="33.75" customHeight="1" x14ac:dyDescent="0.25">
      <c r="B14" s="89" t="str">
        <f>'Tablas Río Tucurinca'!B105:F105</f>
        <v>Proyecto de Coordinación institucional con los territorios etnicos. 2 años</v>
      </c>
      <c r="C14" s="91">
        <f>'Tablas Río Tucurinca'!C112</f>
        <v>460000000</v>
      </c>
      <c r="D14" s="91">
        <f>'Tablas Río Tucurinca'!D112</f>
        <v>0</v>
      </c>
      <c r="E14" s="91">
        <f>'Tablas Río Tucurinca'!E112</f>
        <v>0</v>
      </c>
      <c r="F14" s="91">
        <f>'Tablas Río Tucurinca'!F112</f>
        <v>460000000</v>
      </c>
    </row>
    <row r="15" spans="2:14" ht="30" x14ac:dyDescent="0.25">
      <c r="B15" s="136" t="str">
        <f>'Tablas Río Tucurinca'!B116:F116</f>
        <v>E. Programa de Producción limpia de bienes de origen agropecuario</v>
      </c>
      <c r="C15" s="137">
        <f>'Tablas Río Tucurinca'!C120</f>
        <v>0</v>
      </c>
      <c r="D15" s="137">
        <f>'Tablas Río Tucurinca'!D120</f>
        <v>0</v>
      </c>
      <c r="E15" s="137">
        <f>'Tablas Río Tucurinca'!E120</f>
        <v>1158868700</v>
      </c>
      <c r="F15" s="137">
        <f>'Tablas Río Tucurinca'!F120</f>
        <v>1158868700</v>
      </c>
    </row>
    <row r="16" spans="2:14" ht="30" x14ac:dyDescent="0.25">
      <c r="B16" s="89" t="str">
        <f>'Tablas Río Tucurinca'!B125:F125</f>
        <v>Proyecto de Gestión de los residuos generados en la actividad productiva. 8 años</v>
      </c>
      <c r="C16" s="91">
        <f>'Tablas Río Tucurinca'!C133</f>
        <v>530000000</v>
      </c>
      <c r="D16" s="91">
        <f>'Tablas Río Tucurinca'!D133</f>
        <v>470000000</v>
      </c>
      <c r="E16" s="91">
        <f>'Tablas Río Tucurinca'!E133</f>
        <v>0</v>
      </c>
      <c r="F16" s="91">
        <f>'Tablas Río Tucurinca'!F133</f>
        <v>1000000000</v>
      </c>
    </row>
    <row r="17" spans="2:7" ht="33" customHeight="1" x14ac:dyDescent="0.25">
      <c r="B17" s="89" t="str">
        <f>'Tablas Río Tucurinca'!B136:F136</f>
        <v>Proyecto de Gestión sostenible del uso del agua en la agroindustria. 4 años</v>
      </c>
      <c r="C17" s="91">
        <f>'Tablas Río Tucurinca'!C144</f>
        <v>1000000000</v>
      </c>
      <c r="D17" s="91">
        <f>'Tablas Río Tucurinca'!D144</f>
        <v>1780000000</v>
      </c>
      <c r="E17" s="91">
        <f>'Tablas Río Tucurinca'!E144</f>
        <v>0</v>
      </c>
      <c r="F17" s="91">
        <f>'Tablas Río Tucurinca'!F144</f>
        <v>2780000000</v>
      </c>
    </row>
    <row r="18" spans="2:7" ht="45" x14ac:dyDescent="0.25">
      <c r="B18" s="89" t="str">
        <f>'Tablas Río Tucurinca'!B147:F147</f>
        <v>Proyecto de Capacitación e implementación de tecnologías sostenibles para las actividades agropecuarias. 5 años</v>
      </c>
      <c r="C18" s="91">
        <f>'Tablas Río Tucurinca'!C156</f>
        <v>100000000</v>
      </c>
      <c r="D18" s="91">
        <f>'Tablas Río Tucurinca'!D156</f>
        <v>176221000</v>
      </c>
      <c r="E18" s="91">
        <f>'Tablas Río Tucurinca'!E156</f>
        <v>0</v>
      </c>
      <c r="F18" s="91">
        <f>'Tablas Río Tucurinca'!F156</f>
        <v>276221000</v>
      </c>
    </row>
    <row r="19" spans="2:7" ht="30" x14ac:dyDescent="0.25">
      <c r="B19" s="89" t="str">
        <f>'Tablas Río Tucurinca'!B159:F159</f>
        <v>Proyecto de Formulación de un plan de incentivos a las prácticas productivas sostenibles. 1 año</v>
      </c>
      <c r="C19" s="91">
        <f>'Tablas Río Tucurinca'!C163</f>
        <v>851851000</v>
      </c>
      <c r="D19" s="91">
        <f>'Tablas Río Tucurinca'!D163</f>
        <v>0</v>
      </c>
      <c r="E19" s="91">
        <f>'Tablas Río Tucurinca'!E163</f>
        <v>0</v>
      </c>
      <c r="F19" s="91">
        <f>'Tablas Río Tucurinca'!F163</f>
        <v>851851000</v>
      </c>
    </row>
    <row r="20" spans="2:7" ht="30" x14ac:dyDescent="0.25">
      <c r="B20" s="89" t="str">
        <f>'Tablas Río Tucurinca'!B168:F168</f>
        <v>F. Programa de Disminución de la pobreza  y mejoramiento de la calidad de vida</v>
      </c>
      <c r="C20" s="91">
        <f>'Tablas Río Tucurinca'!C172</f>
        <v>0</v>
      </c>
      <c r="D20" s="91">
        <f>'Tablas Río Tucurinca'!D172</f>
        <v>0</v>
      </c>
      <c r="E20" s="91">
        <f>'Tablas Río Tucurinca'!E172</f>
        <v>480000000</v>
      </c>
      <c r="F20" s="91">
        <f>'Tablas Río Tucurinca'!F172</f>
        <v>480000000</v>
      </c>
    </row>
    <row r="21" spans="2:7" ht="30" x14ac:dyDescent="0.25">
      <c r="B21" s="89" t="str">
        <f>'Tablas Río Tucurinca'!B177:F177</f>
        <v>Proyecto de Ampliación y mejoramiento en la calidad de servicios de agua potable y saneamiento básico. 4 años</v>
      </c>
      <c r="C21" s="91">
        <f>'Tablas Río Tucurinca'!C187</f>
        <v>7200000000</v>
      </c>
      <c r="D21" s="91">
        <f>'Tablas Río Tucurinca'!D187</f>
        <v>12800000000</v>
      </c>
      <c r="E21" s="91">
        <f>'Tablas Río Tucurinca'!E187</f>
        <v>0</v>
      </c>
      <c r="F21" s="91">
        <f>'Tablas Río Tucurinca'!F187</f>
        <v>20000000000</v>
      </c>
    </row>
    <row r="22" spans="2:7" ht="46.5" customHeight="1" x14ac:dyDescent="0.25">
      <c r="B22" s="89" t="str">
        <f>'Tablas Río Tucurinca'!B190:F190</f>
        <v>Proyecto de Formulación de un plan de mejoramiento de hábitat para comunidades localizadas en zonas aptas para uso residencial. 1 año</v>
      </c>
      <c r="C22" s="91">
        <f>'Tablas Río Tucurinca'!C201</f>
        <v>300000000</v>
      </c>
      <c r="D22" s="91">
        <f>'Tablas Río Tucurinca'!D201</f>
        <v>0</v>
      </c>
      <c r="E22" s="91">
        <f>'Tablas Río Tucurinca'!E201</f>
        <v>0</v>
      </c>
      <c r="F22" s="91">
        <f>'Tablas Río Tucurinca'!F201</f>
        <v>300000000</v>
      </c>
    </row>
    <row r="23" spans="2:7" ht="30" x14ac:dyDescent="0.25">
      <c r="B23" s="136" t="str">
        <f>'Tablas Río Tucurinca'!B204:F204</f>
        <v>Proyecto de Evaluación de los mecanismos de gestión de salud y educación. 2 años</v>
      </c>
      <c r="C23" s="137">
        <f>'Tablas Río Tucurinca'!C211</f>
        <v>250000000</v>
      </c>
      <c r="D23" s="137">
        <f>'Tablas Río Tucurinca'!D211</f>
        <v>0</v>
      </c>
      <c r="E23" s="137">
        <f>'Tablas Río Tucurinca'!E211</f>
        <v>0</v>
      </c>
      <c r="F23" s="137">
        <f>'Tablas Río Tucurinca'!F211</f>
        <v>250000000</v>
      </c>
    </row>
    <row r="24" spans="2:7" ht="45" x14ac:dyDescent="0.25">
      <c r="B24" s="136" t="str">
        <f>'Tablas Río Tucurinca'!B215:F215</f>
        <v>Proyecto de Capacitación ciudadana para la vigilancia, control y seguimiento de los recursos destinados a invertir. 2 años</v>
      </c>
      <c r="C24" s="137">
        <f>'Tablas Río Tucurinca'!C229</f>
        <v>200000000</v>
      </c>
      <c r="D24" s="137">
        <f>'Tablas Río Tucurinca'!D229</f>
        <v>0</v>
      </c>
      <c r="E24" s="137">
        <f>'Tablas Río Tucurinca'!E229</f>
        <v>0</v>
      </c>
      <c r="F24" s="137">
        <f>'Tablas Río Tucurinca'!F229</f>
        <v>200000000</v>
      </c>
    </row>
    <row r="25" spans="2:7" x14ac:dyDescent="0.25">
      <c r="B25" s="136" t="str">
        <f>'Tablas Río Tucurinca'!B233:F233</f>
        <v>G. Programa de Ordenamiento Ambiental  Territorial</v>
      </c>
      <c r="C25" s="137">
        <f>'Tablas Río Tucurinca'!C237</f>
        <v>0</v>
      </c>
      <c r="D25" s="137">
        <f>'Tablas Río Tucurinca'!D237</f>
        <v>0</v>
      </c>
      <c r="E25" s="137">
        <f>'Tablas Río Tucurinca'!E237</f>
        <v>480000000</v>
      </c>
      <c r="F25" s="137">
        <f>'Tablas Río Tucurinca'!F237</f>
        <v>480000000</v>
      </c>
    </row>
    <row r="26" spans="2:7" ht="45" x14ac:dyDescent="0.25">
      <c r="B26" s="136" t="str">
        <f>'Tablas Río Tucurinca'!B242:F242</f>
        <v>Proyecto de Incorporación de determinantes ambientales POMCAs en los POT, EOT y PBNOT de los municipios que hacen parte de la Cuenca. 1 año</v>
      </c>
      <c r="C26" s="137">
        <f>'Tablas Río Tucurinca'!C250</f>
        <v>300000000</v>
      </c>
      <c r="D26" s="137">
        <f>'Tablas Río Tucurinca'!D250</f>
        <v>0</v>
      </c>
      <c r="E26" s="137">
        <f>'Tablas Río Tucurinca'!E250</f>
        <v>0</v>
      </c>
      <c r="F26" s="137">
        <f>'Tablas Río Tucurinca'!F250</f>
        <v>300000000</v>
      </c>
    </row>
    <row r="27" spans="2:7" ht="33.75" customHeight="1" x14ac:dyDescent="0.25">
      <c r="B27" s="136" t="str">
        <f>'Tablas Río Tucurinca'!B253:F253</f>
        <v>Proyecto de Lineamientos para el ordenamiento y manejo forestal. 10 años</v>
      </c>
      <c r="C27" s="137">
        <f>'Tablas Río Tucurinca'!C265</f>
        <v>2940910000</v>
      </c>
      <c r="D27" s="137">
        <f>'Tablas Río Tucurinca'!D265</f>
        <v>0</v>
      </c>
      <c r="E27" s="137">
        <f>'Tablas Río Tucurinca'!E265</f>
        <v>1600000000</v>
      </c>
      <c r="F27" s="137">
        <f>'Tablas Río Tucurinca'!F265</f>
        <v>4540910000</v>
      </c>
    </row>
    <row r="28" spans="2:7" ht="30" x14ac:dyDescent="0.25">
      <c r="B28" s="136" t="str">
        <f>'Tablas Río Tucurinca'!B268:F268</f>
        <v>Proyecto de Formulación de los lineamientos para el turismo sostenible. 2 años</v>
      </c>
      <c r="C28" s="137">
        <f>'Tablas Río Tucurinca'!C278</f>
        <v>703000000</v>
      </c>
      <c r="D28" s="137">
        <f>'Tablas Río Tucurinca'!D278</f>
        <v>0</v>
      </c>
      <c r="E28" s="137">
        <f>'Tablas Río Tucurinca'!E278</f>
        <v>97000000</v>
      </c>
      <c r="F28" s="137">
        <f>'Tablas Río Tucurinca'!F278</f>
        <v>800000000</v>
      </c>
      <c r="G28" s="93"/>
    </row>
    <row r="29" spans="2:7" x14ac:dyDescent="0.25">
      <c r="B29" s="136" t="str">
        <f>'Tablas Río Tucurinca'!B280:F280</f>
        <v>H. Programa de Sostenibilidad ambiental</v>
      </c>
      <c r="C29" s="137">
        <f>'Tablas Río Tucurinca'!C284</f>
        <v>0</v>
      </c>
      <c r="D29" s="137">
        <f>'Tablas Río Tucurinca'!D284</f>
        <v>0</v>
      </c>
      <c r="E29" s="137">
        <f>'Tablas Río Tucurinca'!E284</f>
        <v>480000000</v>
      </c>
      <c r="F29" s="137">
        <f>'Tablas Río Tucurinca'!F284</f>
        <v>480000000</v>
      </c>
    </row>
    <row r="30" spans="2:7" ht="30" x14ac:dyDescent="0.25">
      <c r="B30" s="136" t="str">
        <f>'Tablas Río Tucurinca'!B289:F289</f>
        <v>Proyecto de Restauración  ecológica de bosques, rondas hídricas y nacederos. 10 años</v>
      </c>
      <c r="C30" s="137">
        <f>'Tablas Río Tucurinca'!C303</f>
        <v>3888600000</v>
      </c>
      <c r="D30" s="137">
        <f>'Tablas Río Tucurinca'!D303</f>
        <v>0</v>
      </c>
      <c r="E30" s="137">
        <f>'Tablas Río Tucurinca'!E303</f>
        <v>100000000</v>
      </c>
      <c r="F30" s="137">
        <f>'Tablas Río Tucurinca'!F303</f>
        <v>3988600000</v>
      </c>
    </row>
    <row r="31" spans="2:7" ht="30" x14ac:dyDescent="0.25">
      <c r="B31" s="136" t="str">
        <f>'Tablas Río Tucurinca'!B306:F306</f>
        <v>Proyecto de Directrices para la conservación y el uso sostenible de las especies de fauna. 5 años</v>
      </c>
      <c r="C31" s="137">
        <f>'Tablas Río Tucurinca'!C319</f>
        <v>328000000</v>
      </c>
      <c r="D31" s="137">
        <f>'Tablas Río Tucurinca'!D319</f>
        <v>422000000</v>
      </c>
      <c r="E31" s="137">
        <f>'Tablas Río Tucurinca'!E319</f>
        <v>0</v>
      </c>
      <c r="F31" s="137">
        <f>'Tablas Río Tucurinca'!F319</f>
        <v>750000000</v>
      </c>
    </row>
    <row r="32" spans="2:7" ht="45" x14ac:dyDescent="0.25">
      <c r="B32" s="136" t="str">
        <f>'Tablas Río Tucurinca'!B322:F322</f>
        <v>Proyecto de establecimiento de una nueva área protegida (AP) para la conservación de la biodiversidad. 2 años</v>
      </c>
      <c r="C32" s="137">
        <f>'Tablas Río Tucurinca'!C336</f>
        <v>400000000</v>
      </c>
      <c r="D32" s="137">
        <f>'Tablas Río Tucurinca'!D336</f>
        <v>0</v>
      </c>
      <c r="E32" s="137">
        <f>'Tablas Río Tucurinca'!E336</f>
        <v>0</v>
      </c>
      <c r="F32" s="137">
        <f>'Tablas Río Tucurinca'!F336</f>
        <v>400000000</v>
      </c>
    </row>
    <row r="33" spans="2:8" ht="30" x14ac:dyDescent="0.25">
      <c r="B33" s="136" t="str">
        <f>'Tablas Río Tucurinca'!B339:F339</f>
        <v>Proyecto de Formulación del plan de investigación sobre la base natural de la Cuenca. 2 años</v>
      </c>
      <c r="C33" s="137">
        <f>'Tablas Río Tucurinca'!C350</f>
        <v>400000000</v>
      </c>
      <c r="D33" s="137">
        <f>'Tablas Río Tucurinca'!D350</f>
        <v>0</v>
      </c>
      <c r="E33" s="137">
        <f>'Tablas Río Tucurinca'!E350</f>
        <v>0</v>
      </c>
      <c r="F33" s="137">
        <f>'Tablas Río Tucurinca'!F350</f>
        <v>400000000</v>
      </c>
    </row>
    <row r="34" spans="2:8" ht="45" x14ac:dyDescent="0.25">
      <c r="B34" s="136" t="str">
        <f>'Tablas Río Tucurinca'!B353:F353</f>
        <v>Proyecto de Formulación del programa de monitoreo de los ecosistemas, recursos naturales y las variables climáticas. 10 años</v>
      </c>
      <c r="C34" s="137">
        <f>'Tablas Río Tucurinca'!C365</f>
        <v>3190000000</v>
      </c>
      <c r="D34" s="137">
        <f>'Tablas Río Tucurinca'!D365</f>
        <v>2410000000</v>
      </c>
      <c r="E34" s="137">
        <f>'Tablas Río Tucurinca'!E365</f>
        <v>0</v>
      </c>
      <c r="F34" s="137">
        <f>'Tablas Río Tucurinca'!F365</f>
        <v>5600000000</v>
      </c>
    </row>
    <row r="35" spans="2:8" ht="45" x14ac:dyDescent="0.25">
      <c r="B35" s="136" t="str">
        <f>'Tablas Río Tucurinca'!B369:F369</f>
        <v>I. Programa de Manejo y Seguimiento  de riesgos ambientales y tecnologicos y  Control integral de  Asentamientos Subnormales</v>
      </c>
      <c r="C35" s="137">
        <f>'Tablas Río Tucurinca'!C373</f>
        <v>0</v>
      </c>
      <c r="D35" s="137">
        <f>'Tablas Río Tucurinca'!D373</f>
        <v>0</v>
      </c>
      <c r="E35" s="137">
        <f>'Tablas Río Tucurinca'!E373</f>
        <v>2880000000</v>
      </c>
      <c r="F35" s="137">
        <f>'Tablas Río Tucurinca'!F373</f>
        <v>2880000000</v>
      </c>
    </row>
    <row r="36" spans="2:8" ht="45" x14ac:dyDescent="0.25">
      <c r="B36" s="193" t="str">
        <f>'Tablas Río Tucurinca'!B378:F378</f>
        <v>Proyecto de Estudio de evaluación semi-cuantitativa de riesgos ambientales y tecnológicos (por lo menos a escala 1:25000). 2 años</v>
      </c>
      <c r="C36" s="192">
        <f>'Tablas Río Tucurinca'!C390</f>
        <v>2887750000</v>
      </c>
      <c r="D36" s="192">
        <f>'Tablas Río Tucurinca'!D390</f>
        <v>58000000</v>
      </c>
      <c r="E36" s="192">
        <f>'Tablas Río Tucurinca'!E390</f>
        <v>0</v>
      </c>
      <c r="F36" s="192">
        <f>'Tablas Río Tucurinca'!F390</f>
        <v>2945750000</v>
      </c>
    </row>
    <row r="37" spans="2:8" x14ac:dyDescent="0.25">
      <c r="B37" s="191" t="str">
        <f>'Tablas Río Tucurinca'!B393:F393</f>
        <v>Proyecto de Diseño de un sistema de alerta temprana. 1 año</v>
      </c>
      <c r="C37" s="192">
        <f>'Tablas Río Tucurinca'!C402</f>
        <v>372500000</v>
      </c>
      <c r="D37" s="192">
        <f>'Tablas Río Tucurinca'!D402</f>
        <v>0</v>
      </c>
      <c r="E37" s="192">
        <f>'Tablas Río Tucurinca'!E402</f>
        <v>0</v>
      </c>
      <c r="F37" s="192">
        <f>'Tablas Río Tucurinca'!F402</f>
        <v>372500000</v>
      </c>
    </row>
    <row r="38" spans="2:8" ht="30" x14ac:dyDescent="0.25">
      <c r="B38" s="193" t="str">
        <f>'Tablas Río Tucurinca'!B405:F405</f>
        <v>Proyecto de Estudio demografico para la definición de zonas de expansión urbanas. 1 año</v>
      </c>
      <c r="C38" s="192">
        <f>'Tablas Río Tucurinca'!C412</f>
        <v>400000000</v>
      </c>
      <c r="D38" s="192">
        <f>'Tablas Río Tucurinca'!D412</f>
        <v>0</v>
      </c>
      <c r="E38" s="192">
        <f>'Tablas Río Tucurinca'!E412</f>
        <v>0</v>
      </c>
      <c r="F38" s="192">
        <f>'Tablas Río Tucurinca'!F412</f>
        <v>400000000</v>
      </c>
      <c r="G38" s="178"/>
    </row>
    <row r="39" spans="2:8" ht="30" x14ac:dyDescent="0.25">
      <c r="B39" s="136" t="str">
        <f>'Tablas Río Tucurinca'!B416:F416</f>
        <v>J. Programa de Recuperación,  mantenimiento y protección de las rondas hídricas y Acuíferos</v>
      </c>
      <c r="C39" s="137">
        <f>'Tablas Río Tucurinca'!C421</f>
        <v>0</v>
      </c>
      <c r="D39" s="137">
        <f>'Tablas Río Tucurinca'!D421</f>
        <v>0</v>
      </c>
      <c r="E39" s="137">
        <f>'Tablas Río Tucurinca'!E421</f>
        <v>3840000000</v>
      </c>
      <c r="F39" s="137">
        <f>'Tablas Río Tucurinca'!F421</f>
        <v>3840000000</v>
      </c>
    </row>
    <row r="40" spans="2:8" ht="45" x14ac:dyDescent="0.25">
      <c r="B40" s="193" t="str">
        <f>'Tablas Río Tucurinca'!B425:F425</f>
        <v>Proyecto de Delimitación física, recuperación  y saneamiento de las rondas hídricas del río y principales afluentes. 4 años</v>
      </c>
      <c r="C40" s="192">
        <f>'Tablas Río Tucurinca'!C437</f>
        <v>309000000</v>
      </c>
      <c r="D40" s="192">
        <f>'Tablas Río Tucurinca'!D437</f>
        <v>41000000</v>
      </c>
      <c r="E40" s="192">
        <f>'Tablas Río Tucurinca'!E437</f>
        <v>0</v>
      </c>
      <c r="F40" s="192">
        <f>'Tablas Río Tucurinca'!F437</f>
        <v>350000000</v>
      </c>
    </row>
    <row r="41" spans="2:8" ht="27.75" customHeight="1" x14ac:dyDescent="0.25">
      <c r="B41" s="193" t="str">
        <f>'Tablas Río Tucurinca'!B439:F439</f>
        <v>Proyecto de Delimitación Física de las áreas de recarga de Acuíferos. 4 años</v>
      </c>
      <c r="C41" s="192">
        <f>'Tablas Río Tucurinca'!C451</f>
        <v>4043400000</v>
      </c>
      <c r="D41" s="192">
        <f>'Tablas Río Tucurinca'!D451</f>
        <v>456600000</v>
      </c>
      <c r="E41" s="192">
        <f>'Tablas Río Tucurinca'!E451</f>
        <v>0</v>
      </c>
      <c r="F41" s="192">
        <f>'Tablas Río Tucurinca'!F451</f>
        <v>4500000000</v>
      </c>
    </row>
    <row r="42" spans="2:8" ht="30" x14ac:dyDescent="0.25">
      <c r="B42" s="136" t="str">
        <f>'Tablas Río Tucurinca'!B454:F454</f>
        <v>K. Programa de Control, seguimiento y monitoreo del recurso hídrico</v>
      </c>
      <c r="C42" s="137">
        <f>'Tablas Río Tucurinca'!C459</f>
        <v>0</v>
      </c>
      <c r="D42" s="137">
        <f>'Tablas Río Tucurinca'!D459</f>
        <v>0</v>
      </c>
      <c r="E42" s="137">
        <f>'Tablas Río Tucurinca'!E459</f>
        <v>4320000000</v>
      </c>
      <c r="F42" s="137">
        <f>'Tablas Río Tucurinca'!F459</f>
        <v>4320000000</v>
      </c>
    </row>
    <row r="43" spans="2:8" ht="30" x14ac:dyDescent="0.25">
      <c r="B43" s="136" t="str">
        <f>'Tablas Río Tucurinca'!B463:F463</f>
        <v>Proyecto de  Fortalecimiento de redes de monitoreo de la calidad del agua. 2 años</v>
      </c>
      <c r="C43" s="137">
        <f>'Tablas Río Tucurinca'!C471</f>
        <v>1080000000</v>
      </c>
      <c r="D43" s="137">
        <f>'Tablas Río Tucurinca'!D471</f>
        <v>40000000</v>
      </c>
      <c r="E43" s="137">
        <f>'Tablas Río Tucurinca'!E471</f>
        <v>0</v>
      </c>
      <c r="F43" s="137">
        <f>'Tablas Río Tucurinca'!F471</f>
        <v>1120000000</v>
      </c>
    </row>
    <row r="44" spans="2:8" ht="45" x14ac:dyDescent="0.25">
      <c r="B44" s="193" t="str">
        <f>'Tablas Río Tucurinca'!B474:F474</f>
        <v>Proyecto de Instrumentación de cuencas para manejo y aprovechamiento controlado del recurso hídrico superficial y subterráneo. 4 años</v>
      </c>
      <c r="C44" s="192">
        <f>'Tablas Río Tucurinca'!C485</f>
        <v>797000000</v>
      </c>
      <c r="D44" s="192">
        <f>'Tablas Río Tucurinca'!D485</f>
        <v>133000000</v>
      </c>
      <c r="E44" s="192">
        <f>'Tablas Río Tucurinca'!E485</f>
        <v>0</v>
      </c>
      <c r="F44" s="192">
        <f>'Tablas Río Tucurinca'!F485</f>
        <v>930000000</v>
      </c>
    </row>
    <row r="45" spans="2:8" x14ac:dyDescent="0.25">
      <c r="B45" s="185" t="s">
        <v>17</v>
      </c>
      <c r="C45" s="186">
        <f>SUM(C4:C44)</f>
        <v>35312011000</v>
      </c>
      <c r="D45" s="186">
        <f>SUM(D4:D44)</f>
        <v>20656821000</v>
      </c>
      <c r="E45" s="186">
        <f>SUM(E4:E44)</f>
        <v>17955868700</v>
      </c>
      <c r="F45" s="186">
        <f>SUM(F4:F44)</f>
        <v>73924700700</v>
      </c>
      <c r="G45" s="93">
        <f>F4+F6+F10+F13+F15+F20+F25+F29+F35+F39+F42</f>
        <v>16158868700</v>
      </c>
      <c r="H45" s="93">
        <f>F45-G45</f>
        <v>57765832000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85" zoomScaleNormal="85" workbookViewId="0">
      <pane xSplit="3" ySplit="1" topLeftCell="D28" activePane="bottomRight" state="frozen"/>
      <selection pane="topRight" activeCell="D1" sqref="D1"/>
      <selection pane="bottomLeft" activeCell="A2" sqref="A2"/>
      <selection pane="bottomRight" activeCell="C44" sqref="C44"/>
    </sheetView>
  </sheetViews>
  <sheetFormatPr baseColWidth="10" defaultRowHeight="15" x14ac:dyDescent="0.25"/>
  <cols>
    <col min="1" max="1" width="9.85546875" style="85"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4" bestFit="1" customWidth="1"/>
    <col min="17" max="17" width="14.7109375" style="84" bestFit="1" customWidth="1"/>
    <col min="18" max="18" width="19.42578125" style="84" bestFit="1" customWidth="1"/>
  </cols>
  <sheetData>
    <row r="1" spans="1:18" x14ac:dyDescent="0.25">
      <c r="A1" s="285" t="s">
        <v>203</v>
      </c>
      <c r="B1" s="284" t="s">
        <v>202</v>
      </c>
      <c r="C1" s="284" t="s">
        <v>201</v>
      </c>
      <c r="D1" s="284" t="s">
        <v>200</v>
      </c>
      <c r="E1" s="284"/>
      <c r="F1" s="284"/>
      <c r="G1" s="284"/>
      <c r="H1" s="284"/>
      <c r="I1" s="284"/>
      <c r="J1" s="284"/>
      <c r="K1" s="284"/>
      <c r="L1" s="284"/>
      <c r="M1" s="179"/>
      <c r="N1" s="284" t="s">
        <v>17</v>
      </c>
    </row>
    <row r="2" spans="1:18" x14ac:dyDescent="0.25">
      <c r="A2" s="285"/>
      <c r="B2" s="284"/>
      <c r="C2" s="284"/>
      <c r="D2" s="179" t="s">
        <v>441</v>
      </c>
      <c r="E2" s="179" t="s">
        <v>442</v>
      </c>
      <c r="F2" s="179" t="s">
        <v>443</v>
      </c>
      <c r="G2" s="179" t="s">
        <v>444</v>
      </c>
      <c r="H2" s="179" t="s">
        <v>445</v>
      </c>
      <c r="I2" s="179" t="s">
        <v>446</v>
      </c>
      <c r="J2" s="179" t="s">
        <v>447</v>
      </c>
      <c r="K2" s="179" t="s">
        <v>448</v>
      </c>
      <c r="L2" s="179" t="s">
        <v>449</v>
      </c>
      <c r="M2" s="179" t="s">
        <v>450</v>
      </c>
      <c r="N2" s="284"/>
    </row>
    <row r="3" spans="1:18" x14ac:dyDescent="0.25">
      <c r="A3" s="180" t="s">
        <v>349</v>
      </c>
      <c r="B3" s="150">
        <v>1</v>
      </c>
      <c r="C3" s="153" t="str">
        <f>'Resumen Totales'!B5</f>
        <v>Proyecto de Articulación interinstitucional para educación ambiental. 2 años</v>
      </c>
      <c r="D3" s="107">
        <v>150000000</v>
      </c>
      <c r="E3" s="107">
        <v>150000000</v>
      </c>
      <c r="F3" s="88"/>
      <c r="G3" s="187"/>
      <c r="H3" s="88"/>
      <c r="I3" s="88"/>
      <c r="J3" s="88"/>
      <c r="K3" s="88"/>
      <c r="L3" s="88"/>
      <c r="M3" s="88"/>
      <c r="N3" s="152">
        <f>SUM(D3:M3)</f>
        <v>300000000</v>
      </c>
      <c r="O3" s="87"/>
    </row>
    <row r="4" spans="1:18" x14ac:dyDescent="0.25">
      <c r="A4" s="286" t="s">
        <v>350</v>
      </c>
      <c r="B4" s="150">
        <v>2</v>
      </c>
      <c r="C4" s="153" t="str">
        <f>'Resumen Totales'!B7</f>
        <v>Proyecto de Fortalecimiento del sistema de calidad institucional. 4 años</v>
      </c>
      <c r="D4" s="107">
        <v>150000000</v>
      </c>
      <c r="E4" s="107">
        <v>150000000</v>
      </c>
      <c r="F4" s="107">
        <v>150000000</v>
      </c>
      <c r="G4" s="107">
        <v>150000000</v>
      </c>
      <c r="H4" s="188"/>
      <c r="I4" s="188"/>
      <c r="J4" s="188"/>
      <c r="K4" s="188"/>
      <c r="L4" s="188"/>
      <c r="M4" s="188"/>
      <c r="N4" s="152">
        <f t="shared" ref="N4:N32" si="0">SUM(D4:M4)</f>
        <v>600000000</v>
      </c>
      <c r="O4" s="87"/>
    </row>
    <row r="5" spans="1:18" ht="24" x14ac:dyDescent="0.25">
      <c r="A5" s="286"/>
      <c r="B5" s="150">
        <v>3</v>
      </c>
      <c r="C5" s="153" t="str">
        <f>'Resumen Totales'!B8</f>
        <v>Proyecto de Fortalecimiento del sistema de información ambiental de la cuenca. 2 años</v>
      </c>
      <c r="D5" s="107">
        <v>205000000</v>
      </c>
      <c r="E5" s="107">
        <v>205000000</v>
      </c>
      <c r="F5" s="188"/>
      <c r="G5" s="187"/>
      <c r="H5" s="187"/>
      <c r="I5" s="187"/>
      <c r="J5" s="187"/>
      <c r="K5" s="187"/>
      <c r="L5" s="187"/>
      <c r="M5" s="187"/>
      <c r="N5" s="152">
        <f t="shared" si="0"/>
        <v>410000000</v>
      </c>
      <c r="O5" s="87"/>
    </row>
    <row r="6" spans="1:18" ht="24" x14ac:dyDescent="0.25">
      <c r="A6" s="286"/>
      <c r="B6" s="150">
        <v>4</v>
      </c>
      <c r="C6" s="153" t="str">
        <f>'Resumen Totales'!B9</f>
        <v>Proyecto de Capacitación y formación de los empleados a nivel de postgrado en sistemas de calidad ambiente y administración pública . 4 años</v>
      </c>
      <c r="D6" s="201">
        <v>412500000</v>
      </c>
      <c r="E6" s="201">
        <v>412500000</v>
      </c>
      <c r="F6" s="107">
        <v>412500000</v>
      </c>
      <c r="G6" s="107">
        <v>412500000</v>
      </c>
      <c r="H6" s="188"/>
      <c r="I6" s="188"/>
      <c r="J6" s="188"/>
      <c r="K6" s="188"/>
      <c r="L6" s="188"/>
      <c r="M6" s="188"/>
      <c r="N6" s="152">
        <f t="shared" si="0"/>
        <v>1650000000</v>
      </c>
      <c r="O6" s="87"/>
    </row>
    <row r="7" spans="1:18" x14ac:dyDescent="0.25">
      <c r="A7" s="286" t="s">
        <v>351</v>
      </c>
      <c r="B7" s="150">
        <v>5</v>
      </c>
      <c r="C7" s="194" t="str">
        <f>'Resumen Totales'!B11</f>
        <v>Proyecto de Educación Ambiental Participativa. 2 años</v>
      </c>
      <c r="D7" s="201">
        <v>495000000</v>
      </c>
      <c r="E7" s="201">
        <v>495000000</v>
      </c>
      <c r="F7" s="195"/>
      <c r="G7" s="196"/>
      <c r="H7" s="196"/>
      <c r="I7" s="196"/>
      <c r="J7" s="196"/>
      <c r="K7" s="196"/>
      <c r="L7" s="196"/>
      <c r="M7" s="196"/>
      <c r="N7" s="197">
        <f t="shared" si="0"/>
        <v>990000000</v>
      </c>
      <c r="O7" s="87"/>
    </row>
    <row r="8" spans="1:18" ht="24" x14ac:dyDescent="0.25">
      <c r="A8" s="286"/>
      <c r="B8" s="150">
        <v>6</v>
      </c>
      <c r="C8" s="151" t="str">
        <f>'Resumen Totales'!B12</f>
        <v>Proyecto de conformación, consolidación y capacitación de comités de gestores ambientales comunitarios. 2 años</v>
      </c>
      <c r="D8" s="107">
        <v>150000000</v>
      </c>
      <c r="E8" s="107">
        <v>150000000</v>
      </c>
      <c r="F8" s="188"/>
      <c r="G8" s="187"/>
      <c r="H8" s="187"/>
      <c r="I8" s="187"/>
      <c r="J8" s="187"/>
      <c r="K8" s="187"/>
      <c r="L8" s="187"/>
      <c r="M8" s="187"/>
      <c r="N8" s="152">
        <f t="shared" si="0"/>
        <v>300000000</v>
      </c>
      <c r="O8" s="87"/>
    </row>
    <row r="9" spans="1:18" x14ac:dyDescent="0.25">
      <c r="A9" s="180" t="s">
        <v>352</v>
      </c>
      <c r="B9" s="150">
        <v>7</v>
      </c>
      <c r="C9" s="153" t="str">
        <f>'Resumen Totales'!B14</f>
        <v>Proyecto de Coordinación institucional con los territorios etnicos. 2 años</v>
      </c>
      <c r="D9" s="107">
        <v>230000000</v>
      </c>
      <c r="E9" s="107">
        <v>230000000</v>
      </c>
      <c r="F9" s="188"/>
      <c r="G9" s="187"/>
      <c r="H9" s="187"/>
      <c r="I9" s="187"/>
      <c r="J9" s="187"/>
      <c r="K9" s="187"/>
      <c r="L9" s="187"/>
      <c r="M9" s="187"/>
      <c r="N9" s="152">
        <f t="shared" si="0"/>
        <v>460000000</v>
      </c>
      <c r="O9" s="87"/>
      <c r="P9" s="86"/>
    </row>
    <row r="10" spans="1:18" ht="24" x14ac:dyDescent="0.25">
      <c r="A10" s="286" t="s">
        <v>353</v>
      </c>
      <c r="B10" s="150">
        <v>8</v>
      </c>
      <c r="C10" s="153" t="str">
        <f>'Resumen Totales'!B16</f>
        <v>Proyecto de Gestión de los residuos generados en la actividad productiva. 8 años</v>
      </c>
      <c r="D10" s="107">
        <v>125000000</v>
      </c>
      <c r="E10" s="107">
        <v>125000000</v>
      </c>
      <c r="F10" s="107">
        <v>125000000</v>
      </c>
      <c r="G10" s="107">
        <v>125000000</v>
      </c>
      <c r="H10" s="107">
        <v>125000000</v>
      </c>
      <c r="I10" s="107">
        <v>125000000</v>
      </c>
      <c r="J10" s="107">
        <v>125000000</v>
      </c>
      <c r="K10" s="107">
        <v>125000000</v>
      </c>
      <c r="L10" s="188"/>
      <c r="M10" s="188"/>
      <c r="N10" s="152">
        <f t="shared" si="0"/>
        <v>1000000000</v>
      </c>
      <c r="O10" s="87"/>
    </row>
    <row r="11" spans="1:18" x14ac:dyDescent="0.25">
      <c r="A11" s="286"/>
      <c r="B11" s="150">
        <v>9</v>
      </c>
      <c r="C11" s="153" t="str">
        <f>'Resumen Totales'!B17</f>
        <v>Proyecto de Gestión sostenible del uso del agua en la agroindustria. 4 años</v>
      </c>
      <c r="D11" s="107">
        <v>695000000</v>
      </c>
      <c r="E11" s="107">
        <v>695000000</v>
      </c>
      <c r="F11" s="107">
        <v>695000000</v>
      </c>
      <c r="G11" s="107">
        <v>695000000</v>
      </c>
      <c r="H11" s="188"/>
      <c r="I11" s="188"/>
      <c r="J11" s="188"/>
      <c r="K11" s="188"/>
      <c r="L11" s="188"/>
      <c r="M11" s="188"/>
      <c r="N11" s="152">
        <f t="shared" si="0"/>
        <v>2780000000</v>
      </c>
      <c r="O11" s="87"/>
    </row>
    <row r="12" spans="1:18" ht="24" x14ac:dyDescent="0.25">
      <c r="A12" s="286"/>
      <c r="B12" s="150">
        <v>10</v>
      </c>
      <c r="C12" s="153" t="str">
        <f>'Resumen Totales'!B18</f>
        <v>Proyecto de Capacitación e implementación de tecnologías sostenibles para las actividades agropecuarias. 5 años</v>
      </c>
      <c r="D12" s="107">
        <v>55244200</v>
      </c>
      <c r="E12" s="107">
        <v>55244200</v>
      </c>
      <c r="F12" s="107">
        <v>55244200</v>
      </c>
      <c r="G12" s="107">
        <v>55244200</v>
      </c>
      <c r="H12" s="107">
        <v>55244200</v>
      </c>
      <c r="I12" s="188"/>
      <c r="J12" s="188"/>
      <c r="K12" s="188"/>
      <c r="L12" s="188"/>
      <c r="M12" s="188"/>
      <c r="N12" s="152">
        <f t="shared" si="0"/>
        <v>276221000</v>
      </c>
      <c r="O12" s="87"/>
      <c r="R12" s="86"/>
    </row>
    <row r="13" spans="1:18" ht="24" x14ac:dyDescent="0.25">
      <c r="A13" s="286"/>
      <c r="B13" s="150">
        <v>11</v>
      </c>
      <c r="C13" s="153" t="str">
        <f>'Resumen Totales'!B19</f>
        <v>Proyecto de Formulación de un plan de incentivos a las prácticas productivas sostenibles. 1 año</v>
      </c>
      <c r="D13" s="107">
        <v>851851000</v>
      </c>
      <c r="E13" s="188"/>
      <c r="F13" s="188"/>
      <c r="G13" s="187"/>
      <c r="H13" s="187"/>
      <c r="I13" s="187"/>
      <c r="J13" s="187"/>
      <c r="K13" s="187"/>
      <c r="L13" s="187"/>
      <c r="M13" s="187"/>
      <c r="N13" s="152">
        <f t="shared" si="0"/>
        <v>851851000</v>
      </c>
      <c r="O13" s="87"/>
    </row>
    <row r="14" spans="1:18" ht="24" x14ac:dyDescent="0.25">
      <c r="A14" s="286" t="s">
        <v>354</v>
      </c>
      <c r="B14" s="150">
        <v>12</v>
      </c>
      <c r="C14" s="153" t="str">
        <f>'Resumen Totales'!B21</f>
        <v>Proyecto de Ampliación y mejoramiento en la calidad de servicios de agua potable y saneamiento básico. 4 años</v>
      </c>
      <c r="D14" s="107">
        <v>5000000000</v>
      </c>
      <c r="E14" s="107">
        <v>5000000000</v>
      </c>
      <c r="F14" s="107">
        <v>5000000000</v>
      </c>
      <c r="G14" s="107">
        <v>5000000000</v>
      </c>
      <c r="H14" s="188"/>
      <c r="I14" s="188"/>
      <c r="J14" s="188"/>
      <c r="K14" s="188"/>
      <c r="L14" s="188"/>
      <c r="M14" s="188"/>
      <c r="N14" s="152">
        <f t="shared" si="0"/>
        <v>20000000000</v>
      </c>
      <c r="O14" s="87"/>
    </row>
    <row r="15" spans="1:18" ht="24" x14ac:dyDescent="0.25">
      <c r="A15" s="286"/>
      <c r="B15" s="150">
        <v>13</v>
      </c>
      <c r="C15" s="153" t="str">
        <f>'Resumen Totales'!B22</f>
        <v>Proyecto de Formulación de un plan de mejoramiento de hábitat para comunidades localizadas en zonas aptas para uso residencial. 1 año</v>
      </c>
      <c r="D15" s="107">
        <v>300000000</v>
      </c>
      <c r="E15" s="188"/>
      <c r="F15" s="188"/>
      <c r="G15" s="187"/>
      <c r="H15" s="187"/>
      <c r="I15" s="187"/>
      <c r="J15" s="187"/>
      <c r="K15" s="187"/>
      <c r="L15" s="187"/>
      <c r="M15" s="187"/>
      <c r="N15" s="152">
        <f t="shared" si="0"/>
        <v>300000000</v>
      </c>
      <c r="O15" s="87"/>
    </row>
    <row r="16" spans="1:18" ht="24" x14ac:dyDescent="0.25">
      <c r="A16" s="286"/>
      <c r="B16" s="150">
        <v>14</v>
      </c>
      <c r="C16" s="153" t="str">
        <f>'Resumen Totales'!B23</f>
        <v>Proyecto de Evaluación de los mecanismos de gestión de salud y educación. 2 años</v>
      </c>
      <c r="D16" s="107">
        <v>125000000</v>
      </c>
      <c r="E16" s="107">
        <v>125000000</v>
      </c>
      <c r="F16" s="188"/>
      <c r="G16" s="187"/>
      <c r="H16" s="187"/>
      <c r="I16" s="187"/>
      <c r="J16" s="187"/>
      <c r="K16" s="187"/>
      <c r="L16" s="187"/>
      <c r="M16" s="187"/>
      <c r="N16" s="152">
        <f t="shared" si="0"/>
        <v>250000000</v>
      </c>
      <c r="O16" s="87"/>
    </row>
    <row r="17" spans="1:18" ht="24" x14ac:dyDescent="0.25">
      <c r="A17" s="286"/>
      <c r="B17" s="150">
        <v>15</v>
      </c>
      <c r="C17" s="153" t="str">
        <f>'Resumen Totales'!B24</f>
        <v>Proyecto de Capacitación ciudadana para la vigilancia, control y seguimiento de los recursos destinados a invertir. 2 años</v>
      </c>
      <c r="D17" s="107">
        <v>100000000</v>
      </c>
      <c r="E17" s="107">
        <v>100000000</v>
      </c>
      <c r="F17" s="188"/>
      <c r="G17" s="187"/>
      <c r="H17" s="187"/>
      <c r="I17" s="187"/>
      <c r="J17" s="187"/>
      <c r="K17" s="187"/>
      <c r="L17" s="187"/>
      <c r="M17" s="187"/>
      <c r="N17" s="152">
        <f t="shared" si="0"/>
        <v>200000000</v>
      </c>
      <c r="O17" s="87"/>
    </row>
    <row r="18" spans="1:18" ht="24" x14ac:dyDescent="0.25">
      <c r="A18" s="286" t="s">
        <v>355</v>
      </c>
      <c r="B18" s="150">
        <v>16</v>
      </c>
      <c r="C18" s="153" t="str">
        <f>'Resumen Totales'!B26</f>
        <v>Proyecto de Incorporación de determinantes ambientales POMCAs en los POT, EOT y PBNOT de los municipios que hacen parte de la Cuenca. 1 año</v>
      </c>
      <c r="D18" s="107">
        <v>300000000</v>
      </c>
      <c r="E18" s="188"/>
      <c r="F18" s="188"/>
      <c r="G18" s="187"/>
      <c r="H18" s="187"/>
      <c r="I18" s="187"/>
      <c r="J18" s="187"/>
      <c r="K18" s="187"/>
      <c r="L18" s="187"/>
      <c r="M18" s="187"/>
      <c r="N18" s="152">
        <f t="shared" si="0"/>
        <v>300000000</v>
      </c>
      <c r="O18" s="87"/>
      <c r="P18" s="86"/>
    </row>
    <row r="19" spans="1:18" x14ac:dyDescent="0.25">
      <c r="A19" s="286"/>
      <c r="B19" s="150">
        <v>17</v>
      </c>
      <c r="C19" s="153" t="str">
        <f>'Resumen Totales'!B27</f>
        <v>Proyecto de Lineamientos para el ordenamiento y manejo forestal. 10 años</v>
      </c>
      <c r="D19" s="107">
        <v>454091000</v>
      </c>
      <c r="E19" s="107">
        <v>454091000</v>
      </c>
      <c r="F19" s="107">
        <v>454091000</v>
      </c>
      <c r="G19" s="107">
        <v>454091000</v>
      </c>
      <c r="H19" s="107">
        <v>454091000</v>
      </c>
      <c r="I19" s="107">
        <v>454091000</v>
      </c>
      <c r="J19" s="107">
        <v>454091000</v>
      </c>
      <c r="K19" s="107">
        <v>454091000</v>
      </c>
      <c r="L19" s="107">
        <v>454091000</v>
      </c>
      <c r="M19" s="107">
        <v>454091000</v>
      </c>
      <c r="N19" s="152">
        <f t="shared" si="0"/>
        <v>4540910000</v>
      </c>
      <c r="O19" s="87"/>
    </row>
    <row r="20" spans="1:18" ht="24" x14ac:dyDescent="0.25">
      <c r="A20" s="286"/>
      <c r="B20" s="150">
        <v>18</v>
      </c>
      <c r="C20" s="153" t="str">
        <f>'Resumen Totales'!B28</f>
        <v>Proyecto de Formulación de los lineamientos para el turismo sostenible. 2 años</v>
      </c>
      <c r="D20" s="107">
        <v>400000000</v>
      </c>
      <c r="E20" s="107">
        <v>400000000</v>
      </c>
      <c r="F20" s="188"/>
      <c r="G20" s="187"/>
      <c r="H20" s="187"/>
      <c r="I20" s="187"/>
      <c r="J20" s="187"/>
      <c r="K20" s="187"/>
      <c r="L20" s="187"/>
      <c r="M20" s="187"/>
      <c r="N20" s="152">
        <f t="shared" si="0"/>
        <v>800000000</v>
      </c>
      <c r="O20" s="87"/>
    </row>
    <row r="21" spans="1:18" ht="24" x14ac:dyDescent="0.25">
      <c r="A21" s="286" t="s">
        <v>356</v>
      </c>
      <c r="B21" s="150">
        <v>19</v>
      </c>
      <c r="C21" s="154" t="str">
        <f>'Resumen Totales'!B30</f>
        <v>Proyecto de Restauración  ecológica de bosques, rondas hídricas y nacederos. 10 años</v>
      </c>
      <c r="D21" s="107">
        <v>398860000</v>
      </c>
      <c r="E21" s="107">
        <v>398860000</v>
      </c>
      <c r="F21" s="107">
        <v>398860000</v>
      </c>
      <c r="G21" s="107">
        <v>398860000</v>
      </c>
      <c r="H21" s="107">
        <v>398860000</v>
      </c>
      <c r="I21" s="107">
        <v>398860000</v>
      </c>
      <c r="J21" s="107">
        <v>398860000</v>
      </c>
      <c r="K21" s="107">
        <v>398860000</v>
      </c>
      <c r="L21" s="107">
        <v>398860000</v>
      </c>
      <c r="M21" s="107">
        <v>398860000</v>
      </c>
      <c r="N21" s="152">
        <f t="shared" si="0"/>
        <v>3988600000</v>
      </c>
      <c r="O21" s="87"/>
    </row>
    <row r="22" spans="1:18" ht="24" x14ac:dyDescent="0.25">
      <c r="A22" s="286"/>
      <c r="B22" s="150">
        <v>20</v>
      </c>
      <c r="C22" s="154" t="str">
        <f>'Resumen Totales'!B31</f>
        <v>Proyecto de Directrices para la conservación y el uso sostenible de las especies de fauna. 5 años</v>
      </c>
      <c r="D22" s="107">
        <v>150000000</v>
      </c>
      <c r="E22" s="107">
        <v>150000000</v>
      </c>
      <c r="F22" s="107">
        <v>150000000</v>
      </c>
      <c r="G22" s="107">
        <v>150000000</v>
      </c>
      <c r="H22" s="107">
        <v>150000000</v>
      </c>
      <c r="I22" s="188"/>
      <c r="J22" s="188"/>
      <c r="K22" s="188"/>
      <c r="L22" s="188"/>
      <c r="M22" s="188"/>
      <c r="N22" s="152">
        <f t="shared" si="0"/>
        <v>750000000</v>
      </c>
      <c r="O22" s="87"/>
      <c r="P22" s="86"/>
    </row>
    <row r="23" spans="1:18" ht="24" x14ac:dyDescent="0.25">
      <c r="A23" s="286"/>
      <c r="B23" s="150">
        <v>21</v>
      </c>
      <c r="C23" s="154" t="str">
        <f>'Resumen Totales'!B32</f>
        <v>Proyecto de establecimiento de una nueva área protegida (AP) para la conservación de la biodiversidad. 2 años</v>
      </c>
      <c r="D23" s="107">
        <v>200000000</v>
      </c>
      <c r="E23" s="107">
        <v>200000000</v>
      </c>
      <c r="F23" s="188"/>
      <c r="G23" s="187"/>
      <c r="H23" s="187"/>
      <c r="I23" s="187"/>
      <c r="J23" s="187"/>
      <c r="K23" s="187"/>
      <c r="L23" s="187"/>
      <c r="M23" s="187"/>
      <c r="N23" s="152">
        <f t="shared" si="0"/>
        <v>400000000</v>
      </c>
      <c r="O23" s="87"/>
      <c r="R23" s="86"/>
    </row>
    <row r="24" spans="1:18" ht="24" x14ac:dyDescent="0.25">
      <c r="A24" s="286"/>
      <c r="B24" s="150">
        <v>22</v>
      </c>
      <c r="C24" s="154" t="str">
        <f>'Resumen Totales'!B33</f>
        <v>Proyecto de Formulación del plan de investigación sobre la base natural de la Cuenca. 2 años</v>
      </c>
      <c r="D24" s="107">
        <v>200000000</v>
      </c>
      <c r="E24" s="107">
        <v>200000000</v>
      </c>
      <c r="F24" s="188"/>
      <c r="G24" s="187"/>
      <c r="H24" s="187"/>
      <c r="I24" s="187"/>
      <c r="J24" s="187"/>
      <c r="K24" s="187"/>
      <c r="L24" s="187"/>
      <c r="M24" s="187"/>
      <c r="N24" s="152">
        <f t="shared" si="0"/>
        <v>400000000</v>
      </c>
      <c r="O24" s="87"/>
    </row>
    <row r="25" spans="1:18" ht="24" x14ac:dyDescent="0.25">
      <c r="A25" s="286"/>
      <c r="B25" s="150">
        <v>23</v>
      </c>
      <c r="C25" s="154" t="str">
        <f>'Resumen Totales'!B34</f>
        <v>Proyecto de Formulación del programa de monitoreo de los ecosistemas, recursos naturales y las variables climáticas. 10 años</v>
      </c>
      <c r="D25" s="107">
        <v>560000000</v>
      </c>
      <c r="E25" s="107">
        <v>560000000</v>
      </c>
      <c r="F25" s="107">
        <v>560000000</v>
      </c>
      <c r="G25" s="107">
        <v>560000000</v>
      </c>
      <c r="H25" s="107">
        <v>560000000</v>
      </c>
      <c r="I25" s="107">
        <v>560000000</v>
      </c>
      <c r="J25" s="107">
        <v>560000000</v>
      </c>
      <c r="K25" s="107">
        <v>560000000</v>
      </c>
      <c r="L25" s="107">
        <v>560000000</v>
      </c>
      <c r="M25" s="107">
        <v>560000000</v>
      </c>
      <c r="N25" s="152">
        <f t="shared" si="0"/>
        <v>5600000000</v>
      </c>
      <c r="O25" s="87"/>
    </row>
    <row r="26" spans="1:18" ht="24" x14ac:dyDescent="0.25">
      <c r="A26" s="286" t="s">
        <v>357</v>
      </c>
      <c r="B26" s="150">
        <v>24</v>
      </c>
      <c r="C26" s="194" t="str">
        <f>'Resumen Totales'!B36</f>
        <v>Proyecto de Estudio de evaluación semi-cuantitativa de riesgos ambientales y tecnológicos (por lo menos a escala 1:25000). 2 años</v>
      </c>
      <c r="D26" s="201">
        <v>1472875000</v>
      </c>
      <c r="E26" s="201">
        <v>1472875000</v>
      </c>
      <c r="F26" s="195"/>
      <c r="G26" s="198"/>
      <c r="H26" s="198"/>
      <c r="I26" s="198"/>
      <c r="J26" s="198"/>
      <c r="K26" s="198"/>
      <c r="L26" s="198"/>
      <c r="M26" s="198"/>
      <c r="N26" s="197">
        <f t="shared" si="0"/>
        <v>2945750000</v>
      </c>
      <c r="O26" s="87"/>
      <c r="P26" s="86"/>
    </row>
    <row r="27" spans="1:18" x14ac:dyDescent="0.25">
      <c r="A27" s="286"/>
      <c r="B27" s="150">
        <v>25</v>
      </c>
      <c r="C27" s="194" t="str">
        <f>'Resumen Totales'!B37</f>
        <v>Proyecto de Diseño de un sistema de alerta temprana. 1 año</v>
      </c>
      <c r="D27" s="201">
        <v>372500000</v>
      </c>
      <c r="E27" s="202"/>
      <c r="F27" s="195"/>
      <c r="G27" s="198"/>
      <c r="H27" s="198"/>
      <c r="I27" s="198"/>
      <c r="J27" s="198"/>
      <c r="K27" s="198"/>
      <c r="L27" s="198"/>
      <c r="M27" s="198"/>
      <c r="N27" s="197">
        <f t="shared" si="0"/>
        <v>372500000</v>
      </c>
      <c r="O27" s="87"/>
    </row>
    <row r="28" spans="1:18" ht="24" x14ac:dyDescent="0.25">
      <c r="A28" s="286"/>
      <c r="B28" s="150">
        <v>26</v>
      </c>
      <c r="C28" s="200" t="str">
        <f>'Resumen Totales'!B38</f>
        <v>Proyecto de Estudio demografico para la definición de zonas de expansión urbanas. 1 año</v>
      </c>
      <c r="D28" s="201">
        <v>400000000</v>
      </c>
      <c r="E28" s="202"/>
      <c r="F28" s="195"/>
      <c r="G28" s="198"/>
      <c r="H28" s="198"/>
      <c r="I28" s="198"/>
      <c r="J28" s="198"/>
      <c r="K28" s="198"/>
      <c r="L28" s="198"/>
      <c r="M28" s="198"/>
      <c r="N28" s="197">
        <f>SUM(D28:M28)</f>
        <v>400000000</v>
      </c>
      <c r="O28" s="87"/>
    </row>
    <row r="29" spans="1:18" ht="24" x14ac:dyDescent="0.25">
      <c r="A29" s="286" t="s">
        <v>358</v>
      </c>
      <c r="B29" s="150">
        <v>27</v>
      </c>
      <c r="C29" s="199" t="str">
        <f>'Resumen Totales'!B40</f>
        <v>Proyecto de Delimitación física, recuperación  y saneamiento de las rondas hídricas del río y principales afluentes. 4 años</v>
      </c>
      <c r="D29" s="107">
        <v>87500000</v>
      </c>
      <c r="E29" s="107">
        <v>87500000</v>
      </c>
      <c r="F29" s="107">
        <v>87500000</v>
      </c>
      <c r="G29" s="107">
        <v>87500000</v>
      </c>
      <c r="H29" s="188"/>
      <c r="I29" s="188"/>
      <c r="J29" s="188"/>
      <c r="K29" s="188"/>
      <c r="L29" s="188"/>
      <c r="M29" s="188"/>
      <c r="N29" s="152">
        <f t="shared" si="0"/>
        <v>350000000</v>
      </c>
      <c r="O29" s="87"/>
      <c r="R29" s="86"/>
    </row>
    <row r="30" spans="1:18" x14ac:dyDescent="0.25">
      <c r="A30" s="286"/>
      <c r="B30" s="150">
        <v>28</v>
      </c>
      <c r="C30" s="199" t="str">
        <f>'Resumen Totales'!B41</f>
        <v>Proyecto de Delimitación Física de las áreas de recarga de Acuíferos. 4 años</v>
      </c>
      <c r="D30" s="107">
        <v>1125000000</v>
      </c>
      <c r="E30" s="107">
        <v>1125000000</v>
      </c>
      <c r="F30" s="107">
        <v>1125000000</v>
      </c>
      <c r="G30" s="107">
        <v>1125000000</v>
      </c>
      <c r="H30" s="188"/>
      <c r="I30" s="188"/>
      <c r="J30" s="188"/>
      <c r="K30" s="188"/>
      <c r="L30" s="188"/>
      <c r="M30" s="188"/>
      <c r="N30" s="152">
        <f t="shared" si="0"/>
        <v>4500000000</v>
      </c>
      <c r="O30" s="87"/>
    </row>
    <row r="31" spans="1:18" ht="24" x14ac:dyDescent="0.25">
      <c r="A31" s="286" t="s">
        <v>359</v>
      </c>
      <c r="B31" s="150">
        <v>29</v>
      </c>
      <c r="C31" s="151" t="str">
        <f>'Resumen Totales'!B43</f>
        <v>Proyecto de  Fortalecimiento de redes de monitoreo de la calidad del agua. 2 años</v>
      </c>
      <c r="D31" s="107">
        <v>560000000</v>
      </c>
      <c r="E31" s="107">
        <v>560000000</v>
      </c>
      <c r="F31" s="188"/>
      <c r="G31" s="188"/>
      <c r="H31" s="188"/>
      <c r="I31" s="188"/>
      <c r="J31" s="188"/>
      <c r="K31" s="188"/>
      <c r="L31" s="188"/>
      <c r="M31" s="188"/>
      <c r="N31" s="152">
        <f t="shared" si="0"/>
        <v>1120000000</v>
      </c>
      <c r="O31" s="87"/>
    </row>
    <row r="32" spans="1:18" ht="24" x14ac:dyDescent="0.25">
      <c r="A32" s="286"/>
      <c r="B32" s="150">
        <v>30</v>
      </c>
      <c r="C32" s="194" t="str">
        <f>'Resumen Totales'!B44</f>
        <v>Proyecto de Instrumentación de cuencas para manejo y aprovechamiento controlado del recurso hídrico superficial y subterráneo. 4 años</v>
      </c>
      <c r="D32" s="107">
        <v>232500000</v>
      </c>
      <c r="E32" s="107">
        <v>232500000</v>
      </c>
      <c r="F32" s="107">
        <v>232500000</v>
      </c>
      <c r="G32" s="107">
        <v>232500000</v>
      </c>
      <c r="H32" s="188"/>
      <c r="I32" s="188"/>
      <c r="J32" s="188"/>
      <c r="K32" s="188"/>
      <c r="L32" s="188"/>
      <c r="M32" s="188"/>
      <c r="N32" s="152">
        <f t="shared" si="0"/>
        <v>930000000</v>
      </c>
      <c r="O32" s="87"/>
      <c r="P32" s="86"/>
    </row>
    <row r="33" spans="1:18" x14ac:dyDescent="0.25">
      <c r="A33" s="285" t="s">
        <v>17</v>
      </c>
      <c r="B33" s="285"/>
      <c r="C33" s="285"/>
      <c r="D33" s="155">
        <f>SUM(D3:D32)</f>
        <v>15957921200</v>
      </c>
      <c r="E33" s="155">
        <f t="shared" ref="E33:M33" si="1">SUM(E3:E32)</f>
        <v>13733570200</v>
      </c>
      <c r="F33" s="155">
        <f t="shared" si="1"/>
        <v>9445695200</v>
      </c>
      <c r="G33" s="155">
        <f t="shared" si="1"/>
        <v>9445695200</v>
      </c>
      <c r="H33" s="155">
        <f t="shared" si="1"/>
        <v>1743195200</v>
      </c>
      <c r="I33" s="155">
        <f t="shared" si="1"/>
        <v>1537951000</v>
      </c>
      <c r="J33" s="155">
        <f t="shared" si="1"/>
        <v>1537951000</v>
      </c>
      <c r="K33" s="155">
        <f t="shared" si="1"/>
        <v>1537951000</v>
      </c>
      <c r="L33" s="155">
        <f t="shared" si="1"/>
        <v>1412951000</v>
      </c>
      <c r="M33" s="155">
        <f t="shared" si="1"/>
        <v>1412951000</v>
      </c>
      <c r="N33" s="155">
        <f>SUM(N3:N32)</f>
        <v>57765832000</v>
      </c>
      <c r="O33" s="87"/>
      <c r="R33" s="86"/>
    </row>
    <row r="34" spans="1:18" x14ac:dyDescent="0.25">
      <c r="A34" s="285" t="s">
        <v>19</v>
      </c>
      <c r="B34" s="285"/>
      <c r="C34" s="285"/>
      <c r="D34" s="189">
        <f>(D33/$N$33)</f>
        <v>0.27625190614410261</v>
      </c>
      <c r="E34" s="189">
        <f t="shared" ref="E34:M34" si="2">(E33/$N$33)</f>
        <v>0.23774556211706602</v>
      </c>
      <c r="F34" s="189">
        <f t="shared" si="2"/>
        <v>0.16351699392125088</v>
      </c>
      <c r="G34" s="189">
        <f t="shared" si="2"/>
        <v>0.16351699392125088</v>
      </c>
      <c r="H34" s="189">
        <f t="shared" si="2"/>
        <v>3.0176925349227203E-2</v>
      </c>
      <c r="I34" s="189">
        <f t="shared" si="2"/>
        <v>2.6623887283403102E-2</v>
      </c>
      <c r="J34" s="189">
        <f t="shared" si="2"/>
        <v>2.6623887283403102E-2</v>
      </c>
      <c r="K34" s="189">
        <f t="shared" si="2"/>
        <v>2.6623887283403102E-2</v>
      </c>
      <c r="L34" s="189">
        <f t="shared" si="2"/>
        <v>2.4459978348446536E-2</v>
      </c>
      <c r="M34" s="189">
        <f t="shared" si="2"/>
        <v>2.4459978348446536E-2</v>
      </c>
      <c r="N34" s="190">
        <f>(N33/$N$33)</f>
        <v>1</v>
      </c>
    </row>
    <row r="35" spans="1:18" x14ac:dyDescent="0.25">
      <c r="A35" s="104"/>
    </row>
    <row r="36" spans="1:18" x14ac:dyDescent="0.25">
      <c r="A36" s="104"/>
    </row>
    <row r="37" spans="1:18" x14ac:dyDescent="0.25">
      <c r="C37" s="278" t="s">
        <v>205</v>
      </c>
      <c r="D37" s="278"/>
      <c r="E37" s="278"/>
      <c r="F37" s="278"/>
      <c r="G37" s="278"/>
      <c r="H37" s="278"/>
      <c r="I37" s="278"/>
      <c r="J37" s="278"/>
      <c r="K37" s="278"/>
      <c r="L37" s="278"/>
      <c r="M37" s="278"/>
      <c r="N37" s="278"/>
    </row>
    <row r="38" spans="1:18" x14ac:dyDescent="0.25">
      <c r="C38" s="283" t="s">
        <v>304</v>
      </c>
      <c r="D38" s="284" t="s">
        <v>303</v>
      </c>
      <c r="E38" s="284"/>
      <c r="F38" s="284"/>
      <c r="G38" s="284"/>
      <c r="H38" s="284"/>
      <c r="I38" s="284"/>
      <c r="J38" s="284"/>
      <c r="K38" s="284"/>
      <c r="L38" s="284"/>
      <c r="M38" s="284"/>
      <c r="N38" s="284"/>
    </row>
    <row r="39" spans="1:18" x14ac:dyDescent="0.25">
      <c r="C39" s="283"/>
      <c r="D39" s="179" t="s">
        <v>441</v>
      </c>
      <c r="E39" s="179" t="s">
        <v>442</v>
      </c>
      <c r="F39" s="179" t="s">
        <v>443</v>
      </c>
      <c r="G39" s="179" t="s">
        <v>444</v>
      </c>
      <c r="H39" s="179" t="s">
        <v>445</v>
      </c>
      <c r="I39" s="179" t="s">
        <v>446</v>
      </c>
      <c r="J39" s="179" t="s">
        <v>447</v>
      </c>
      <c r="K39" s="179" t="s">
        <v>448</v>
      </c>
      <c r="L39" s="179" t="s">
        <v>449</v>
      </c>
      <c r="M39" s="179" t="s">
        <v>450</v>
      </c>
      <c r="N39" s="105" t="s">
        <v>17</v>
      </c>
    </row>
    <row r="40" spans="1:18" x14ac:dyDescent="0.25">
      <c r="A40" s="131">
        <f>'Resumen Totales'!N4</f>
        <v>0.66070542372855356</v>
      </c>
      <c r="C40" s="95" t="s">
        <v>6</v>
      </c>
      <c r="D40" s="96">
        <f>D33*$A$40</f>
        <v>10543485088.272867</v>
      </c>
      <c r="E40" s="96">
        <f>E33*$A$40</f>
        <v>9073844318.2968369</v>
      </c>
      <c r="F40" s="96">
        <f>F33*$A$40</f>
        <v>6240822049.5267649</v>
      </c>
      <c r="G40" s="96">
        <f>G33*$A$40</f>
        <v>6240822049.5267649</v>
      </c>
      <c r="H40" s="96">
        <f t="shared" ref="H40:J40" si="3">H33*$A$40</f>
        <v>1151738523.2575808</v>
      </c>
      <c r="I40" s="96">
        <f t="shared" si="3"/>
        <v>1016132567.1287527</v>
      </c>
      <c r="J40" s="96">
        <f t="shared" si="3"/>
        <v>1016132567.1287527</v>
      </c>
      <c r="K40" s="96">
        <f>K33*$A$40</f>
        <v>1016132567.1287527</v>
      </c>
      <c r="L40" s="96">
        <f>L33*$A$40</f>
        <v>933544389.16268349</v>
      </c>
      <c r="M40" s="96">
        <f>M33*$A$40</f>
        <v>933544389.16268349</v>
      </c>
      <c r="N40" s="132">
        <f>SUM(D40:M40)</f>
        <v>38166198508.59243</v>
      </c>
    </row>
    <row r="41" spans="1:18" x14ac:dyDescent="0.25">
      <c r="A41" s="131">
        <f>'Resumen Totales'!N5</f>
        <v>0</v>
      </c>
      <c r="C41" s="95" t="s">
        <v>7</v>
      </c>
      <c r="D41" s="96"/>
      <c r="E41" s="96"/>
      <c r="F41" s="96"/>
      <c r="G41" s="96"/>
      <c r="H41" s="96"/>
      <c r="I41" s="96"/>
      <c r="J41" s="96"/>
      <c r="K41" s="96"/>
      <c r="L41" s="96"/>
      <c r="M41" s="96"/>
      <c r="N41" s="132"/>
    </row>
    <row r="42" spans="1:18" x14ac:dyDescent="0.25">
      <c r="A42" s="131">
        <f>'Resumen Totales'!N6</f>
        <v>0.33090766372220159</v>
      </c>
      <c r="C42" s="95" t="s">
        <v>8</v>
      </c>
      <c r="D42" s="96">
        <f>D33*$A$42</f>
        <v>5280598422.1549921</v>
      </c>
      <c r="E42" s="96">
        <f t="shared" ref="E42:K42" si="4">E33*$A$42</f>
        <v>4544543629.4468489</v>
      </c>
      <c r="F42" s="96">
        <f>F33*$A$42</f>
        <v>3125652930.8640137</v>
      </c>
      <c r="G42" s="96">
        <f t="shared" si="4"/>
        <v>3125652930.8640137</v>
      </c>
      <c r="H42" s="96">
        <f t="shared" si="4"/>
        <v>576836651.04375601</v>
      </c>
      <c r="I42" s="96">
        <f t="shared" si="4"/>
        <v>508919772.32922369</v>
      </c>
      <c r="J42" s="96">
        <f t="shared" si="4"/>
        <v>508919772.32922369</v>
      </c>
      <c r="K42" s="96">
        <f t="shared" si="4"/>
        <v>508919772.32922369</v>
      </c>
      <c r="L42" s="96">
        <f>L33*$A$42</f>
        <v>467556314.36394846</v>
      </c>
      <c r="M42" s="96">
        <f>M33*$A$42</f>
        <v>467556314.36394846</v>
      </c>
      <c r="N42" s="132">
        <f t="shared" ref="N42:N45" si="5">SUM(D42:M42)</f>
        <v>19115156510.089195</v>
      </c>
    </row>
    <row r="43" spans="1:18" x14ac:dyDescent="0.25">
      <c r="A43" s="131">
        <f>'Resumen Totales'!N7</f>
        <v>8.386912549244856E-3</v>
      </c>
      <c r="C43" s="203" t="s">
        <v>471</v>
      </c>
      <c r="D43" s="96">
        <f>D33*$A$43</f>
        <v>133837689.57214053</v>
      </c>
      <c r="E43" s="96">
        <f t="shared" ref="E43:L43" si="6">E33*$A$43</f>
        <v>115182252.25631519</v>
      </c>
      <c r="F43" s="96">
        <f>F33*$A$43</f>
        <v>79220219.609221905</v>
      </c>
      <c r="G43" s="96">
        <f t="shared" si="6"/>
        <v>79220219.609221905</v>
      </c>
      <c r="H43" s="96">
        <f t="shared" si="6"/>
        <v>14620025.698663397</v>
      </c>
      <c r="I43" s="96">
        <f t="shared" si="6"/>
        <v>12898660.542023676</v>
      </c>
      <c r="J43" s="96">
        <f t="shared" si="6"/>
        <v>12898660.542023676</v>
      </c>
      <c r="K43" s="96">
        <f t="shared" si="6"/>
        <v>12898660.542023676</v>
      </c>
      <c r="L43" s="96">
        <f t="shared" si="6"/>
        <v>11850296.473368069</v>
      </c>
      <c r="M43" s="96">
        <f t="shared" ref="M43" si="7">M33*$A$43</f>
        <v>11850296.473368069</v>
      </c>
      <c r="N43" s="132">
        <f t="shared" si="5"/>
        <v>484476981.31837004</v>
      </c>
    </row>
    <row r="44" spans="1:18" x14ac:dyDescent="0.25">
      <c r="A44" s="131">
        <f>'Resumen Totales'!N8</f>
        <v>0</v>
      </c>
      <c r="C44" s="95" t="s">
        <v>30</v>
      </c>
      <c r="D44" s="96"/>
      <c r="E44" s="96"/>
      <c r="F44" s="96"/>
      <c r="G44" s="96"/>
      <c r="H44" s="96"/>
      <c r="I44" s="96"/>
      <c r="J44" s="96"/>
      <c r="K44" s="96"/>
      <c r="L44" s="96"/>
      <c r="M44" s="96"/>
      <c r="N44" s="132"/>
    </row>
    <row r="45" spans="1:18" x14ac:dyDescent="0.25">
      <c r="C45" s="100" t="s">
        <v>17</v>
      </c>
      <c r="D45" s="102">
        <f>SUM(D40:D44)</f>
        <v>15957921200</v>
      </c>
      <c r="E45" s="102">
        <f t="shared" ref="E45:M45" si="8">SUM(E40:E44)</f>
        <v>13733570200.000002</v>
      </c>
      <c r="F45" s="102">
        <f>SUM(F40:F44)</f>
        <v>9445695200</v>
      </c>
      <c r="G45" s="102">
        <f t="shared" si="8"/>
        <v>9445695200</v>
      </c>
      <c r="H45" s="102">
        <f t="shared" si="8"/>
        <v>1743195200.0000002</v>
      </c>
      <c r="I45" s="102">
        <f t="shared" si="8"/>
        <v>1537951000</v>
      </c>
      <c r="J45" s="102">
        <f t="shared" si="8"/>
        <v>1537951000</v>
      </c>
      <c r="K45" s="102">
        <f t="shared" si="8"/>
        <v>1537951000</v>
      </c>
      <c r="L45" s="102">
        <f t="shared" si="8"/>
        <v>1412951000</v>
      </c>
      <c r="M45" s="102">
        <f t="shared" si="8"/>
        <v>1412951000</v>
      </c>
      <c r="N45" s="132">
        <f t="shared" si="5"/>
        <v>57765832000</v>
      </c>
    </row>
    <row r="46" spans="1:18" x14ac:dyDescent="0.25">
      <c r="C46" s="129" t="s">
        <v>19</v>
      </c>
      <c r="D46" s="133">
        <f t="shared" ref="D46:J46" si="9">D45/$N$45</f>
        <v>0.27625190614410261</v>
      </c>
      <c r="E46" s="133">
        <f t="shared" si="9"/>
        <v>0.23774556211706604</v>
      </c>
      <c r="F46" s="133">
        <f t="shared" si="9"/>
        <v>0.16351699392125088</v>
      </c>
      <c r="G46" s="133">
        <f t="shared" si="9"/>
        <v>0.16351699392125088</v>
      </c>
      <c r="H46" s="133">
        <f t="shared" si="9"/>
        <v>3.017692534922721E-2</v>
      </c>
      <c r="I46" s="133">
        <f t="shared" si="9"/>
        <v>2.6623887283403102E-2</v>
      </c>
      <c r="J46" s="133">
        <f t="shared" si="9"/>
        <v>2.6623887283403102E-2</v>
      </c>
      <c r="K46" s="133">
        <f>K45/$N$45</f>
        <v>2.6623887283403102E-2</v>
      </c>
      <c r="L46" s="133">
        <f>L45/$N$45</f>
        <v>2.4459978348446536E-2</v>
      </c>
      <c r="M46" s="133">
        <f>M45/$N$45</f>
        <v>2.4459978348446536E-2</v>
      </c>
      <c r="N46" s="134">
        <f>N45/$N$45</f>
        <v>1</v>
      </c>
      <c r="O46" s="84"/>
    </row>
    <row r="50" spans="3:8" x14ac:dyDescent="0.25">
      <c r="C50" s="130"/>
    </row>
    <row r="59" spans="3:8" x14ac:dyDescent="0.25">
      <c r="C59" s="108"/>
      <c r="D59" s="108"/>
      <c r="E59" s="108"/>
      <c r="F59" s="108"/>
      <c r="G59" s="108"/>
      <c r="H59" s="108"/>
    </row>
    <row r="60" spans="3:8" x14ac:dyDescent="0.25">
      <c r="C60" s="108"/>
      <c r="D60" s="114"/>
      <c r="E60" s="114"/>
      <c r="F60" s="114"/>
      <c r="G60" s="108"/>
      <c r="H60" s="108"/>
    </row>
    <row r="61" spans="3:8" x14ac:dyDescent="0.25">
      <c r="C61" s="108"/>
      <c r="D61" s="109"/>
      <c r="E61" s="109"/>
      <c r="F61" s="109"/>
      <c r="G61" s="108"/>
      <c r="H61" s="108"/>
    </row>
    <row r="62" spans="3:8" x14ac:dyDescent="0.25">
      <c r="C62" s="108"/>
      <c r="D62" s="106"/>
      <c r="E62" s="106"/>
      <c r="F62" s="110"/>
      <c r="G62" s="108"/>
      <c r="H62" s="108"/>
    </row>
    <row r="63" spans="3:8" x14ac:dyDescent="0.25">
      <c r="C63" s="108"/>
      <c r="D63" s="106"/>
      <c r="E63" s="106"/>
      <c r="F63" s="106"/>
      <c r="G63" s="108"/>
      <c r="H63" s="108"/>
    </row>
    <row r="64" spans="3:8" x14ac:dyDescent="0.25">
      <c r="C64" s="108"/>
      <c r="D64" s="111"/>
      <c r="E64" s="111"/>
      <c r="F64" s="111"/>
      <c r="G64" s="108"/>
      <c r="H64" s="108"/>
    </row>
    <row r="65" spans="3:8" x14ac:dyDescent="0.25">
      <c r="C65" s="108"/>
      <c r="D65" s="109"/>
      <c r="E65" s="109"/>
      <c r="F65" s="109"/>
      <c r="G65" s="108"/>
      <c r="H65" s="108"/>
    </row>
    <row r="66" spans="3:8" x14ac:dyDescent="0.25">
      <c r="C66" s="108"/>
      <c r="D66" s="108"/>
      <c r="E66" s="108"/>
      <c r="F66" s="108"/>
      <c r="G66" s="108"/>
      <c r="H66" s="108"/>
    </row>
    <row r="67" spans="3:8" x14ac:dyDescent="0.25">
      <c r="C67" s="108"/>
      <c r="D67" s="108"/>
      <c r="E67" s="108"/>
      <c r="F67" s="108"/>
      <c r="G67" s="108"/>
      <c r="H67" s="108"/>
    </row>
    <row r="68" spans="3:8" x14ac:dyDescent="0.25">
      <c r="C68" s="108"/>
      <c r="D68" s="108"/>
      <c r="E68" s="108"/>
      <c r="F68" s="108"/>
      <c r="G68" s="108"/>
      <c r="H68" s="108"/>
    </row>
    <row r="69" spans="3:8" x14ac:dyDescent="0.25">
      <c r="C69" s="108"/>
      <c r="D69" s="108"/>
      <c r="E69" s="108"/>
      <c r="F69" s="108"/>
      <c r="G69" s="108"/>
      <c r="H69" s="108"/>
    </row>
    <row r="70" spans="3:8" x14ac:dyDescent="0.25">
      <c r="C70" s="108"/>
      <c r="D70" s="108"/>
      <c r="E70" s="108"/>
      <c r="F70" s="108"/>
      <c r="G70" s="108"/>
      <c r="H70" s="108"/>
    </row>
    <row r="71" spans="3:8" x14ac:dyDescent="0.25">
      <c r="C71" s="108"/>
      <c r="D71" s="108"/>
      <c r="E71" s="108"/>
      <c r="F71" s="108"/>
      <c r="G71" s="108"/>
      <c r="H71" s="108"/>
    </row>
    <row r="72" spans="3:8" x14ac:dyDescent="0.25">
      <c r="C72" s="108"/>
      <c r="D72" s="108"/>
      <c r="E72" s="108"/>
      <c r="F72" s="108"/>
      <c r="G72" s="108"/>
      <c r="H72" s="108"/>
    </row>
    <row r="73" spans="3:8" x14ac:dyDescent="0.25">
      <c r="C73" s="108"/>
      <c r="D73" s="109"/>
      <c r="E73" s="109"/>
      <c r="F73" s="109"/>
      <c r="G73" s="108"/>
      <c r="H73" s="108"/>
    </row>
    <row r="74" spans="3:8" x14ac:dyDescent="0.25">
      <c r="C74" s="108"/>
      <c r="D74" s="109"/>
      <c r="E74" s="109"/>
      <c r="F74" s="109"/>
      <c r="G74" s="108"/>
      <c r="H74" s="108"/>
    </row>
    <row r="75" spans="3:8" x14ac:dyDescent="0.25">
      <c r="C75" s="108"/>
      <c r="D75" s="106"/>
      <c r="E75" s="106"/>
      <c r="F75" s="110"/>
      <c r="G75" s="108"/>
      <c r="H75" s="108"/>
    </row>
    <row r="76" spans="3:8" x14ac:dyDescent="0.25">
      <c r="C76" s="108"/>
      <c r="D76" s="108"/>
      <c r="E76" s="108"/>
      <c r="F76" s="112"/>
      <c r="G76" s="108"/>
      <c r="H76" s="108"/>
    </row>
    <row r="77" spans="3:8" x14ac:dyDescent="0.25">
      <c r="C77" s="108"/>
      <c r="D77" s="108"/>
      <c r="E77" s="108"/>
      <c r="F77" s="108"/>
      <c r="G77" s="108"/>
      <c r="H77" s="108"/>
    </row>
    <row r="78" spans="3:8" x14ac:dyDescent="0.25">
      <c r="C78" s="108"/>
      <c r="D78" s="108"/>
      <c r="E78" s="108"/>
      <c r="F78" s="108"/>
      <c r="G78" s="108"/>
      <c r="H78" s="108"/>
    </row>
    <row r="79" spans="3:8" x14ac:dyDescent="0.25">
      <c r="C79" s="108"/>
      <c r="D79" s="108"/>
      <c r="E79" s="108"/>
      <c r="F79" s="108"/>
      <c r="G79" s="108"/>
      <c r="H79" s="108"/>
    </row>
    <row r="80" spans="3:8" x14ac:dyDescent="0.25">
      <c r="C80" s="108"/>
      <c r="D80" s="108"/>
      <c r="E80" s="108"/>
      <c r="F80" s="108"/>
      <c r="G80" s="108"/>
      <c r="H80" s="108"/>
    </row>
    <row r="81" spans="3:8" x14ac:dyDescent="0.25">
      <c r="C81" s="108"/>
      <c r="D81" s="108"/>
      <c r="E81" s="113"/>
      <c r="F81" s="113"/>
      <c r="G81" s="108"/>
      <c r="H81" s="108"/>
    </row>
    <row r="82" spans="3:8" x14ac:dyDescent="0.25">
      <c r="C82" s="108"/>
      <c r="D82" s="108"/>
      <c r="E82" s="113"/>
      <c r="F82" s="113"/>
      <c r="G82" s="108"/>
      <c r="H82" s="108"/>
    </row>
    <row r="83" spans="3:8" x14ac:dyDescent="0.25">
      <c r="C83" s="108"/>
      <c r="D83" s="108"/>
      <c r="E83" s="113"/>
      <c r="F83" s="113"/>
      <c r="G83" s="108"/>
      <c r="H83" s="108"/>
    </row>
    <row r="84" spans="3:8" x14ac:dyDescent="0.25">
      <c r="C84" s="108"/>
      <c r="D84" s="108"/>
      <c r="E84" s="113"/>
      <c r="F84" s="113"/>
      <c r="G84" s="108"/>
      <c r="H84" s="108"/>
    </row>
    <row r="85" spans="3:8" x14ac:dyDescent="0.25">
      <c r="C85" s="108"/>
      <c r="D85" s="108"/>
      <c r="E85" s="113"/>
      <c r="F85" s="113"/>
      <c r="G85" s="108"/>
      <c r="H85" s="108"/>
    </row>
    <row r="86" spans="3:8" x14ac:dyDescent="0.25">
      <c r="C86" s="108"/>
      <c r="D86" s="108"/>
      <c r="E86" s="113"/>
      <c r="F86" s="113"/>
      <c r="G86" s="108"/>
      <c r="H86" s="108"/>
    </row>
    <row r="87" spans="3:8" x14ac:dyDescent="0.25">
      <c r="C87" s="108"/>
      <c r="D87" s="108"/>
      <c r="E87" s="113"/>
      <c r="F87" s="113"/>
      <c r="G87" s="108"/>
      <c r="H87" s="108"/>
    </row>
    <row r="88" spans="3:8" x14ac:dyDescent="0.25">
      <c r="C88" s="108"/>
      <c r="D88" s="108"/>
      <c r="E88" s="113"/>
      <c r="F88" s="113"/>
      <c r="G88" s="108"/>
      <c r="H88" s="108"/>
    </row>
    <row r="89" spans="3:8" x14ac:dyDescent="0.25">
      <c r="C89" s="108"/>
      <c r="D89" s="108"/>
      <c r="E89" s="113"/>
      <c r="F89" s="113"/>
      <c r="G89" s="108"/>
      <c r="H89" s="108"/>
    </row>
    <row r="90" spans="3:8" x14ac:dyDescent="0.25">
      <c r="C90" s="108"/>
      <c r="D90" s="108"/>
      <c r="E90" s="108"/>
      <c r="F90" s="113"/>
      <c r="G90" s="108"/>
      <c r="H90" s="108"/>
    </row>
    <row r="91" spans="3:8" x14ac:dyDescent="0.25">
      <c r="C91" s="108"/>
      <c r="D91" s="108"/>
      <c r="E91" s="108"/>
      <c r="F91" s="108"/>
      <c r="G91" s="108"/>
      <c r="H91" s="108"/>
    </row>
    <row r="92" spans="3:8" x14ac:dyDescent="0.25">
      <c r="C92" s="108"/>
      <c r="D92" s="108"/>
      <c r="E92" s="108"/>
      <c r="F92" s="108"/>
      <c r="G92" s="108"/>
      <c r="H92" s="108"/>
    </row>
    <row r="93" spans="3:8" x14ac:dyDescent="0.25">
      <c r="C93" s="108"/>
      <c r="D93" s="108"/>
      <c r="E93" s="108"/>
      <c r="F93" s="108"/>
      <c r="G93" s="108"/>
      <c r="H93" s="108"/>
    </row>
  </sheetData>
  <mergeCells count="19">
    <mergeCell ref="N1:N2"/>
    <mergeCell ref="A1:A2"/>
    <mergeCell ref="B1:B2"/>
    <mergeCell ref="C1:C2"/>
    <mergeCell ref="A33:C33"/>
    <mergeCell ref="A29:A30"/>
    <mergeCell ref="A31:A32"/>
    <mergeCell ref="D1:L1"/>
    <mergeCell ref="A7:A8"/>
    <mergeCell ref="A26:A28"/>
    <mergeCell ref="C38:C39"/>
    <mergeCell ref="C37:N37"/>
    <mergeCell ref="D38:N38"/>
    <mergeCell ref="A34:C34"/>
    <mergeCell ref="A4:A6"/>
    <mergeCell ref="A10:A13"/>
    <mergeCell ref="A14:A17"/>
    <mergeCell ref="A18:A20"/>
    <mergeCell ref="A21:A25"/>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tabSelected="1" zoomScale="10" zoomScaleNormal="10" workbookViewId="0">
      <pane ySplit="1" topLeftCell="A47" activePane="bottomLeft" state="frozen"/>
      <selection pane="bottomLeft" activeCell="T61" sqref="T61"/>
    </sheetView>
  </sheetViews>
  <sheetFormatPr baseColWidth="10" defaultRowHeight="15" x14ac:dyDescent="0.25"/>
  <cols>
    <col min="1" max="1" width="7.140625" customWidth="1"/>
    <col min="2" max="2" width="46" customWidth="1"/>
    <col min="3" max="3" width="64" customWidth="1"/>
    <col min="4" max="4" width="42.140625" customWidth="1"/>
    <col min="5" max="5" width="47.5703125" customWidth="1"/>
    <col min="6" max="6" width="19.140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5" customWidth="1"/>
    <col min="21" max="21" width="28.5703125" style="115" customWidth="1"/>
    <col min="22" max="22" width="23.28515625" style="85" customWidth="1"/>
  </cols>
  <sheetData>
    <row r="1" spans="1:22" ht="36.75" customHeight="1" x14ac:dyDescent="0.25">
      <c r="A1" s="319" t="s">
        <v>294</v>
      </c>
      <c r="B1" s="319"/>
      <c r="C1" s="319"/>
      <c r="D1" s="319"/>
      <c r="E1" s="319"/>
      <c r="F1" s="320" t="s">
        <v>293</v>
      </c>
      <c r="G1" s="320"/>
      <c r="H1" s="116"/>
      <c r="I1" s="116"/>
      <c r="J1" s="128" t="s">
        <v>269</v>
      </c>
      <c r="K1" s="127" t="s">
        <v>292</v>
      </c>
      <c r="L1" s="126" t="s">
        <v>291</v>
      </c>
      <c r="M1" s="321" t="s">
        <v>290</v>
      </c>
      <c r="N1" s="321"/>
      <c r="O1" s="321"/>
      <c r="P1" s="125" t="s">
        <v>465</v>
      </c>
      <c r="Q1" s="124" t="s">
        <v>289</v>
      </c>
      <c r="R1" s="123" t="s">
        <v>288</v>
      </c>
      <c r="S1" s="122" t="s">
        <v>287</v>
      </c>
      <c r="T1" s="121" t="s">
        <v>286</v>
      </c>
      <c r="U1" s="120" t="s">
        <v>285</v>
      </c>
      <c r="V1" s="119" t="s">
        <v>284</v>
      </c>
    </row>
    <row r="2" spans="1:22" x14ac:dyDescent="0.25">
      <c r="B2" s="117"/>
      <c r="C2" s="118"/>
    </row>
    <row r="3" spans="1:22" ht="30" customHeight="1" x14ac:dyDescent="0.25">
      <c r="A3" s="322" t="s">
        <v>283</v>
      </c>
      <c r="B3" s="204" t="s">
        <v>282</v>
      </c>
      <c r="C3" s="309" t="s">
        <v>214</v>
      </c>
      <c r="D3" s="309" t="s">
        <v>281</v>
      </c>
      <c r="E3" s="309" t="s">
        <v>212</v>
      </c>
      <c r="F3" s="309" t="s">
        <v>211</v>
      </c>
      <c r="G3" s="309" t="s">
        <v>210</v>
      </c>
    </row>
    <row r="4" spans="1:22" ht="72" customHeight="1" x14ac:dyDescent="0.25">
      <c r="A4" s="322"/>
      <c r="B4" s="204" t="s">
        <v>280</v>
      </c>
      <c r="C4" s="309"/>
      <c r="D4" s="309"/>
      <c r="E4" s="309"/>
      <c r="F4" s="309"/>
      <c r="G4" s="309"/>
    </row>
    <row r="5" spans="1:22" ht="189" customHeight="1" x14ac:dyDescent="0.25">
      <c r="A5" s="322"/>
      <c r="B5" s="287" t="s">
        <v>279</v>
      </c>
      <c r="C5" s="288" t="s">
        <v>563</v>
      </c>
      <c r="D5" s="288" t="s">
        <v>564</v>
      </c>
      <c r="E5" s="288" t="s">
        <v>565</v>
      </c>
      <c r="F5" s="222" t="s">
        <v>251</v>
      </c>
      <c r="G5" s="222" t="s">
        <v>497</v>
      </c>
    </row>
    <row r="6" spans="1:22" ht="256.5" customHeight="1" x14ac:dyDescent="0.25">
      <c r="A6" s="322"/>
      <c r="B6" s="287"/>
      <c r="C6" s="288"/>
      <c r="D6" s="288"/>
      <c r="E6" s="288"/>
      <c r="F6" s="222" t="s">
        <v>278</v>
      </c>
      <c r="G6" s="222" t="s">
        <v>498</v>
      </c>
    </row>
    <row r="7" spans="1:22" ht="142.5" x14ac:dyDescent="0.25">
      <c r="A7" s="322"/>
      <c r="B7" s="287"/>
      <c r="C7" s="288"/>
      <c r="D7" s="288"/>
      <c r="E7" s="288"/>
      <c r="F7" s="222" t="s">
        <v>455</v>
      </c>
      <c r="G7" s="222" t="s">
        <v>500</v>
      </c>
    </row>
    <row r="8" spans="1:22" ht="128.25" customHeight="1" x14ac:dyDescent="0.25">
      <c r="A8" s="322"/>
      <c r="B8" s="287"/>
      <c r="C8" s="288"/>
      <c r="D8" s="288"/>
      <c r="E8" s="288"/>
      <c r="F8" s="222" t="s">
        <v>207</v>
      </c>
      <c r="G8" s="222" t="s">
        <v>206</v>
      </c>
    </row>
    <row r="9" spans="1:22" ht="15" customHeight="1" x14ac:dyDescent="0.25">
      <c r="A9" s="322"/>
      <c r="B9" s="310" t="s">
        <v>277</v>
      </c>
      <c r="C9" s="288" t="s">
        <v>276</v>
      </c>
      <c r="D9" s="288" t="s">
        <v>566</v>
      </c>
      <c r="E9" s="288" t="s">
        <v>567</v>
      </c>
      <c r="F9" s="287" t="s">
        <v>456</v>
      </c>
      <c r="G9" s="287" t="s">
        <v>500</v>
      </c>
    </row>
    <row r="10" spans="1:22" x14ac:dyDescent="0.25">
      <c r="A10" s="322"/>
      <c r="B10" s="310"/>
      <c r="C10" s="288"/>
      <c r="D10" s="288"/>
      <c r="E10" s="288"/>
      <c r="F10" s="287"/>
      <c r="G10" s="287"/>
    </row>
    <row r="11" spans="1:22" ht="99" customHeight="1" x14ac:dyDescent="0.25">
      <c r="A11" s="322"/>
      <c r="B11" s="310"/>
      <c r="C11" s="288"/>
      <c r="D11" s="288"/>
      <c r="E11" s="288"/>
      <c r="F11" s="287"/>
      <c r="G11" s="287"/>
    </row>
    <row r="12" spans="1:22" ht="45" customHeight="1" x14ac:dyDescent="0.25">
      <c r="A12" s="322"/>
      <c r="B12" s="310"/>
      <c r="C12" s="288"/>
      <c r="D12" s="288"/>
      <c r="E12" s="288"/>
      <c r="F12" s="287"/>
      <c r="G12" s="287"/>
    </row>
    <row r="13" spans="1:22" ht="48" customHeight="1" x14ac:dyDescent="0.25">
      <c r="A13" s="322"/>
      <c r="B13" s="310"/>
      <c r="C13" s="288"/>
      <c r="D13" s="288"/>
      <c r="E13" s="288"/>
      <c r="F13" s="287" t="s">
        <v>275</v>
      </c>
      <c r="G13" s="287" t="s">
        <v>271</v>
      </c>
    </row>
    <row r="14" spans="1:22" x14ac:dyDescent="0.25">
      <c r="A14" s="322"/>
      <c r="B14" s="310"/>
      <c r="C14" s="288"/>
      <c r="D14" s="288"/>
      <c r="E14" s="288"/>
      <c r="F14" s="287"/>
      <c r="G14" s="287"/>
    </row>
    <row r="15" spans="1:22" x14ac:dyDescent="0.25">
      <c r="A15" s="322"/>
      <c r="B15" s="310"/>
      <c r="C15" s="288"/>
      <c r="D15" s="288"/>
      <c r="E15" s="288"/>
      <c r="F15" s="287"/>
      <c r="G15" s="287"/>
    </row>
    <row r="16" spans="1:22" ht="133.5" customHeight="1" x14ac:dyDescent="0.25">
      <c r="A16" s="322"/>
      <c r="B16" s="310"/>
      <c r="C16" s="288"/>
      <c r="D16" s="288"/>
      <c r="E16" s="288"/>
      <c r="F16" s="287"/>
      <c r="G16" s="287"/>
    </row>
    <row r="17" spans="1:22" ht="15" customHeight="1" x14ac:dyDescent="0.25">
      <c r="A17" s="322"/>
      <c r="B17" s="310" t="s">
        <v>274</v>
      </c>
      <c r="C17" s="287" t="s">
        <v>472</v>
      </c>
      <c r="D17" s="287" t="s">
        <v>568</v>
      </c>
      <c r="E17" s="287" t="s">
        <v>569</v>
      </c>
      <c r="F17" s="287" t="s">
        <v>273</v>
      </c>
      <c r="G17" s="287" t="s">
        <v>502</v>
      </c>
    </row>
    <row r="18" spans="1:22" ht="100.5" customHeight="1" x14ac:dyDescent="0.25">
      <c r="A18" s="322"/>
      <c r="B18" s="310"/>
      <c r="C18" s="287"/>
      <c r="D18" s="287"/>
      <c r="E18" s="287"/>
      <c r="F18" s="287"/>
      <c r="G18" s="287"/>
    </row>
    <row r="19" spans="1:22" ht="212.25" customHeight="1" x14ac:dyDescent="0.25">
      <c r="A19" s="322"/>
      <c r="B19" s="310"/>
      <c r="C19" s="287"/>
      <c r="D19" s="287"/>
      <c r="E19" s="287"/>
      <c r="F19" s="222" t="s">
        <v>272</v>
      </c>
      <c r="G19" s="222" t="s">
        <v>271</v>
      </c>
    </row>
    <row r="20" spans="1:22" ht="31.5" x14ac:dyDescent="0.25">
      <c r="B20" s="117"/>
      <c r="J20" s="220" t="s">
        <v>269</v>
      </c>
      <c r="K20" s="214" t="s">
        <v>181</v>
      </c>
      <c r="L20" s="214" t="s">
        <v>268</v>
      </c>
      <c r="M20" s="214" t="s">
        <v>267</v>
      </c>
      <c r="N20" s="214" t="s">
        <v>266</v>
      </c>
      <c r="O20" s="214" t="s">
        <v>265</v>
      </c>
      <c r="P20" s="214" t="s">
        <v>562</v>
      </c>
      <c r="Q20" s="214" t="s">
        <v>264</v>
      </c>
      <c r="R20" s="214" t="s">
        <v>263</v>
      </c>
      <c r="S20" s="214" t="s">
        <v>262</v>
      </c>
      <c r="T20" s="214" t="s">
        <v>261</v>
      </c>
      <c r="U20" s="215" t="s">
        <v>260</v>
      </c>
      <c r="V20" s="216" t="s">
        <v>302</v>
      </c>
    </row>
    <row r="21" spans="1:22" ht="138" customHeight="1" x14ac:dyDescent="0.25">
      <c r="A21" s="289" t="s">
        <v>270</v>
      </c>
      <c r="B21" s="309" t="s">
        <v>215</v>
      </c>
      <c r="C21" s="309" t="s">
        <v>214</v>
      </c>
      <c r="D21" s="309" t="s">
        <v>213</v>
      </c>
      <c r="E21" s="309" t="s">
        <v>212</v>
      </c>
      <c r="F21" s="309" t="s">
        <v>211</v>
      </c>
      <c r="G21" s="309" t="s">
        <v>210</v>
      </c>
      <c r="J21" s="297" t="s">
        <v>259</v>
      </c>
      <c r="K21" s="326" t="s">
        <v>507</v>
      </c>
      <c r="L21" s="326" t="s">
        <v>508</v>
      </c>
      <c r="M21" s="326" t="s">
        <v>258</v>
      </c>
      <c r="N21" s="326" t="s">
        <v>509</v>
      </c>
      <c r="O21" s="326" t="s">
        <v>510</v>
      </c>
      <c r="P21" s="323" t="s">
        <v>556</v>
      </c>
      <c r="Q21" s="298" t="s">
        <v>257</v>
      </c>
      <c r="R21" s="230" t="s">
        <v>295</v>
      </c>
      <c r="S21" s="236" t="s">
        <v>305</v>
      </c>
      <c r="T21" s="232" t="s">
        <v>224</v>
      </c>
      <c r="U21" s="182">
        <f>Flujos!N3</f>
        <v>300000000</v>
      </c>
      <c r="V21" s="229">
        <v>2</v>
      </c>
    </row>
    <row r="22" spans="1:22" ht="60" customHeight="1" x14ac:dyDescent="0.25">
      <c r="A22" s="290"/>
      <c r="B22" s="309"/>
      <c r="C22" s="309"/>
      <c r="D22" s="309"/>
      <c r="E22" s="309"/>
      <c r="F22" s="309"/>
      <c r="G22" s="309"/>
      <c r="J22" s="297"/>
      <c r="K22" s="327" t="s">
        <v>511</v>
      </c>
      <c r="L22" s="327" t="s">
        <v>512</v>
      </c>
      <c r="M22" s="327" t="s">
        <v>513</v>
      </c>
      <c r="N22" s="327" t="s">
        <v>512</v>
      </c>
      <c r="O22" s="327" t="s">
        <v>514</v>
      </c>
      <c r="P22" s="323"/>
      <c r="Q22" s="298"/>
      <c r="R22" s="298" t="s">
        <v>296</v>
      </c>
      <c r="S22" s="231" t="s">
        <v>297</v>
      </c>
      <c r="T22" s="232" t="s">
        <v>224</v>
      </c>
      <c r="U22" s="182">
        <f>Flujos!N4</f>
        <v>600000000</v>
      </c>
      <c r="V22" s="229">
        <v>4</v>
      </c>
    </row>
    <row r="23" spans="1:22" ht="72" customHeight="1" x14ac:dyDescent="0.25">
      <c r="A23" s="290"/>
      <c r="B23" s="309"/>
      <c r="C23" s="309"/>
      <c r="D23" s="309"/>
      <c r="E23" s="309"/>
      <c r="F23" s="309"/>
      <c r="G23" s="309"/>
      <c r="J23" s="297"/>
      <c r="K23" s="327"/>
      <c r="L23" s="327"/>
      <c r="M23" s="327"/>
      <c r="N23" s="327"/>
      <c r="O23" s="327"/>
      <c r="P23" s="323"/>
      <c r="Q23" s="298"/>
      <c r="R23" s="298"/>
      <c r="S23" s="231" t="s">
        <v>298</v>
      </c>
      <c r="T23" s="232" t="s">
        <v>224</v>
      </c>
      <c r="U23" s="182">
        <f>Flujos!N5</f>
        <v>410000000</v>
      </c>
      <c r="V23" s="229">
        <v>2</v>
      </c>
    </row>
    <row r="24" spans="1:22" ht="72" customHeight="1" x14ac:dyDescent="0.25">
      <c r="A24" s="290"/>
      <c r="B24" s="287" t="s">
        <v>256</v>
      </c>
      <c r="C24" s="287" t="s">
        <v>255</v>
      </c>
      <c r="D24" s="287" t="s">
        <v>570</v>
      </c>
      <c r="E24" s="287" t="s">
        <v>571</v>
      </c>
      <c r="F24" s="287" t="s">
        <v>456</v>
      </c>
      <c r="G24" s="287" t="s">
        <v>500</v>
      </c>
      <c r="J24" s="297"/>
      <c r="K24" s="327" t="s">
        <v>597</v>
      </c>
      <c r="L24" s="328" t="s">
        <v>598</v>
      </c>
      <c r="M24" s="295" t="s">
        <v>254</v>
      </c>
      <c r="N24" s="295" t="s">
        <v>253</v>
      </c>
      <c r="O24" s="327" t="s">
        <v>252</v>
      </c>
      <c r="P24" s="323"/>
      <c r="Q24" s="298"/>
      <c r="R24" s="298"/>
      <c r="S24" s="317" t="s">
        <v>466</v>
      </c>
      <c r="T24" s="301" t="s">
        <v>225</v>
      </c>
      <c r="U24" s="318">
        <f>Flujos!N6</f>
        <v>1650000000</v>
      </c>
      <c r="V24" s="296">
        <v>4</v>
      </c>
    </row>
    <row r="25" spans="1:22" x14ac:dyDescent="0.25">
      <c r="A25" s="290"/>
      <c r="B25" s="287"/>
      <c r="C25" s="287"/>
      <c r="D25" s="287"/>
      <c r="E25" s="287"/>
      <c r="F25" s="287"/>
      <c r="G25" s="287"/>
      <c r="J25" s="297"/>
      <c r="K25" s="327"/>
      <c r="L25" s="328"/>
      <c r="M25" s="295"/>
      <c r="N25" s="295"/>
      <c r="O25" s="327"/>
      <c r="P25" s="323"/>
      <c r="Q25" s="298"/>
      <c r="R25" s="298"/>
      <c r="S25" s="317"/>
      <c r="T25" s="301"/>
      <c r="U25" s="318"/>
      <c r="V25" s="296"/>
    </row>
    <row r="26" spans="1:22" x14ac:dyDescent="0.25">
      <c r="A26" s="290"/>
      <c r="B26" s="287"/>
      <c r="C26" s="287"/>
      <c r="D26" s="287"/>
      <c r="E26" s="287"/>
      <c r="F26" s="287"/>
      <c r="G26" s="287"/>
      <c r="J26" s="297"/>
      <c r="K26" s="327"/>
      <c r="L26" s="328"/>
      <c r="M26" s="295"/>
      <c r="N26" s="295"/>
      <c r="O26" s="327"/>
      <c r="P26" s="323"/>
      <c r="Q26" s="298"/>
      <c r="R26" s="298"/>
      <c r="S26" s="317"/>
      <c r="T26" s="301"/>
      <c r="U26" s="318"/>
      <c r="V26" s="296"/>
    </row>
    <row r="27" spans="1:22" ht="51" customHeight="1" x14ac:dyDescent="0.25">
      <c r="A27" s="290"/>
      <c r="B27" s="287"/>
      <c r="C27" s="287"/>
      <c r="D27" s="287"/>
      <c r="E27" s="287"/>
      <c r="F27" s="287"/>
      <c r="G27" s="287"/>
      <c r="J27" s="297" t="s">
        <v>221</v>
      </c>
      <c r="K27" s="329" t="s">
        <v>458</v>
      </c>
      <c r="L27" s="330" t="s">
        <v>459</v>
      </c>
      <c r="M27" s="330" t="s">
        <v>460</v>
      </c>
      <c r="N27" s="330" t="s">
        <v>461</v>
      </c>
      <c r="O27" s="330" t="s">
        <v>462</v>
      </c>
      <c r="P27" s="324" t="s">
        <v>463</v>
      </c>
      <c r="Q27" s="298" t="s">
        <v>250</v>
      </c>
      <c r="R27" s="298" t="s">
        <v>330</v>
      </c>
      <c r="S27" s="236" t="s">
        <v>299</v>
      </c>
      <c r="T27" s="232" t="s">
        <v>224</v>
      </c>
      <c r="U27" s="182">
        <f>Flujos!N7</f>
        <v>990000000</v>
      </c>
      <c r="V27" s="229">
        <v>2</v>
      </c>
    </row>
    <row r="28" spans="1:22" ht="313.5" x14ac:dyDescent="0.25">
      <c r="A28" s="290"/>
      <c r="B28" s="287"/>
      <c r="C28" s="287"/>
      <c r="D28" s="287"/>
      <c r="E28" s="287"/>
      <c r="F28" s="222" t="s">
        <v>244</v>
      </c>
      <c r="G28" s="222" t="s">
        <v>499</v>
      </c>
      <c r="J28" s="297"/>
      <c r="K28" s="329"/>
      <c r="L28" s="330"/>
      <c r="M28" s="330"/>
      <c r="N28" s="330"/>
      <c r="O28" s="330"/>
      <c r="P28" s="324"/>
      <c r="Q28" s="298"/>
      <c r="R28" s="298"/>
      <c r="S28" s="236" t="s">
        <v>306</v>
      </c>
      <c r="T28" s="232" t="s">
        <v>224</v>
      </c>
      <c r="U28" s="182">
        <f>Flujos!N8</f>
        <v>300000000</v>
      </c>
      <c r="V28" s="229">
        <v>2</v>
      </c>
    </row>
    <row r="29" spans="1:22" ht="171" x14ac:dyDescent="0.25">
      <c r="A29" s="290"/>
      <c r="B29" s="287"/>
      <c r="C29" s="287"/>
      <c r="D29" s="287"/>
      <c r="E29" s="287"/>
      <c r="F29" s="222" t="s">
        <v>249</v>
      </c>
      <c r="G29" s="222" t="s">
        <v>497</v>
      </c>
      <c r="J29" s="297"/>
      <c r="K29" s="329"/>
      <c r="L29" s="330"/>
      <c r="M29" s="330"/>
      <c r="N29" s="330"/>
      <c r="O29" s="330"/>
      <c r="P29" s="324"/>
      <c r="Q29" s="298"/>
      <c r="R29" s="298" t="s">
        <v>464</v>
      </c>
      <c r="S29" s="298" t="s">
        <v>307</v>
      </c>
      <c r="T29" s="301" t="s">
        <v>225</v>
      </c>
      <c r="U29" s="302">
        <f>Flujos!N9</f>
        <v>460000000</v>
      </c>
      <c r="V29" s="296">
        <v>2</v>
      </c>
    </row>
    <row r="30" spans="1:22" ht="15" customHeight="1" x14ac:dyDescent="0.25">
      <c r="A30" s="290"/>
      <c r="B30" s="287" t="s">
        <v>248</v>
      </c>
      <c r="C30" s="287" t="s">
        <v>247</v>
      </c>
      <c r="D30" s="287" t="s">
        <v>572</v>
      </c>
      <c r="E30" s="287" t="s">
        <v>573</v>
      </c>
      <c r="F30" s="287" t="s">
        <v>456</v>
      </c>
      <c r="G30" s="287" t="s">
        <v>500</v>
      </c>
      <c r="J30" s="297"/>
      <c r="K30" s="329"/>
      <c r="L30" s="330"/>
      <c r="M30" s="330"/>
      <c r="N30" s="330"/>
      <c r="O30" s="330"/>
      <c r="P30" s="324"/>
      <c r="Q30" s="298"/>
      <c r="R30" s="298"/>
      <c r="S30" s="298"/>
      <c r="T30" s="301"/>
      <c r="U30" s="302"/>
      <c r="V30" s="296"/>
    </row>
    <row r="31" spans="1:22" ht="15.75" customHeight="1" x14ac:dyDescent="0.25">
      <c r="A31" s="290"/>
      <c r="B31" s="287"/>
      <c r="C31" s="287"/>
      <c r="D31" s="287"/>
      <c r="E31" s="287"/>
      <c r="F31" s="287"/>
      <c r="G31" s="287"/>
      <c r="J31" s="297"/>
      <c r="K31" s="329"/>
      <c r="L31" s="330"/>
      <c r="M31" s="330"/>
      <c r="N31" s="330"/>
      <c r="O31" s="330"/>
      <c r="P31" s="324"/>
      <c r="Q31" s="298"/>
      <c r="R31" s="298"/>
      <c r="S31" s="298"/>
      <c r="T31" s="301"/>
      <c r="U31" s="302"/>
      <c r="V31" s="296"/>
    </row>
    <row r="32" spans="1:22" ht="127.5" customHeight="1" x14ac:dyDescent="0.25">
      <c r="A32" s="290"/>
      <c r="B32" s="287"/>
      <c r="C32" s="287"/>
      <c r="D32" s="287"/>
      <c r="E32" s="287"/>
      <c r="F32" s="287"/>
      <c r="G32" s="287"/>
      <c r="J32" s="316" t="s">
        <v>246</v>
      </c>
      <c r="K32" s="327" t="s">
        <v>515</v>
      </c>
      <c r="L32" s="327" t="s">
        <v>516</v>
      </c>
      <c r="M32" s="327" t="s">
        <v>516</v>
      </c>
      <c r="N32" s="327" t="s">
        <v>517</v>
      </c>
      <c r="O32" s="327" t="s">
        <v>518</v>
      </c>
      <c r="P32" s="325" t="s">
        <v>557</v>
      </c>
      <c r="Q32" s="298" t="s">
        <v>245</v>
      </c>
      <c r="R32" s="298" t="s">
        <v>331</v>
      </c>
      <c r="S32" s="315" t="s">
        <v>308</v>
      </c>
      <c r="T32" s="301" t="s">
        <v>224</v>
      </c>
      <c r="U32" s="302">
        <f>Flujos!N10</f>
        <v>1000000000</v>
      </c>
      <c r="V32" s="296">
        <v>8</v>
      </c>
    </row>
    <row r="33" spans="1:22" ht="249" customHeight="1" x14ac:dyDescent="0.25">
      <c r="A33" s="223"/>
      <c r="B33" s="222" t="s">
        <v>494</v>
      </c>
      <c r="C33" s="222" t="s">
        <v>495</v>
      </c>
      <c r="D33" s="222" t="s">
        <v>574</v>
      </c>
      <c r="E33" s="224" t="s">
        <v>496</v>
      </c>
      <c r="F33" s="228" t="s">
        <v>228</v>
      </c>
      <c r="G33" s="228" t="s">
        <v>503</v>
      </c>
      <c r="J33" s="316"/>
      <c r="K33" s="327"/>
      <c r="L33" s="327"/>
      <c r="M33" s="327"/>
      <c r="N33" s="327"/>
      <c r="O33" s="327"/>
      <c r="P33" s="325"/>
      <c r="Q33" s="298"/>
      <c r="R33" s="298"/>
      <c r="S33" s="315"/>
      <c r="T33" s="301"/>
      <c r="U33" s="302"/>
      <c r="V33" s="296"/>
    </row>
    <row r="34" spans="1:22" ht="94.5" customHeight="1" x14ac:dyDescent="0.25">
      <c r="B34" s="116"/>
      <c r="J34" s="316"/>
      <c r="K34" s="327"/>
      <c r="L34" s="327"/>
      <c r="M34" s="327"/>
      <c r="N34" s="327"/>
      <c r="O34" s="327"/>
      <c r="P34" s="325"/>
      <c r="Q34" s="298"/>
      <c r="R34" s="298"/>
      <c r="S34" s="230" t="s">
        <v>309</v>
      </c>
      <c r="T34" s="232" t="s">
        <v>224</v>
      </c>
      <c r="U34" s="233">
        <f>Flujos!N11</f>
        <v>2780000000</v>
      </c>
      <c r="V34" s="229">
        <v>4</v>
      </c>
    </row>
    <row r="35" spans="1:22" ht="102.75" customHeight="1" x14ac:dyDescent="0.25">
      <c r="A35" s="303" t="s">
        <v>241</v>
      </c>
      <c r="B35" s="309" t="s">
        <v>215</v>
      </c>
      <c r="C35" s="309" t="s">
        <v>214</v>
      </c>
      <c r="D35" s="309" t="s">
        <v>213</v>
      </c>
      <c r="E35" s="309" t="s">
        <v>212</v>
      </c>
      <c r="F35" s="309" t="s">
        <v>211</v>
      </c>
      <c r="G35" s="309" t="s">
        <v>210</v>
      </c>
      <c r="J35" s="316"/>
      <c r="K35" s="327"/>
      <c r="L35" s="327"/>
      <c r="M35" s="327"/>
      <c r="N35" s="327"/>
      <c r="O35" s="327"/>
      <c r="P35" s="325"/>
      <c r="Q35" s="298"/>
      <c r="R35" s="298"/>
      <c r="S35" s="230" t="s">
        <v>310</v>
      </c>
      <c r="T35" s="232" t="s">
        <v>225</v>
      </c>
      <c r="U35" s="233">
        <f>Flujos!N12</f>
        <v>276221000</v>
      </c>
      <c r="V35" s="229">
        <v>5</v>
      </c>
    </row>
    <row r="36" spans="1:22" ht="60.75" customHeight="1" x14ac:dyDescent="0.25">
      <c r="A36" s="303"/>
      <c r="B36" s="309"/>
      <c r="C36" s="309"/>
      <c r="D36" s="309"/>
      <c r="E36" s="309"/>
      <c r="F36" s="309"/>
      <c r="G36" s="309"/>
      <c r="J36" s="316"/>
      <c r="K36" s="327"/>
      <c r="L36" s="327"/>
      <c r="M36" s="327"/>
      <c r="N36" s="327"/>
      <c r="O36" s="327"/>
      <c r="P36" s="325"/>
      <c r="Q36" s="298"/>
      <c r="R36" s="298"/>
      <c r="S36" s="230" t="s">
        <v>311</v>
      </c>
      <c r="T36" s="232" t="s">
        <v>225</v>
      </c>
      <c r="U36" s="233">
        <f>Flujos!N13</f>
        <v>851851000</v>
      </c>
      <c r="V36" s="229">
        <v>1</v>
      </c>
    </row>
    <row r="37" spans="1:22" ht="74.25" customHeight="1" x14ac:dyDescent="0.25">
      <c r="A37" s="303"/>
      <c r="B37" s="309"/>
      <c r="C37" s="309"/>
      <c r="D37" s="309"/>
      <c r="E37" s="309"/>
      <c r="F37" s="309"/>
      <c r="G37" s="309"/>
      <c r="J37" s="316" t="s">
        <v>207</v>
      </c>
      <c r="K37" s="327" t="s">
        <v>519</v>
      </c>
      <c r="L37" s="331">
        <v>0.63590000000000002</v>
      </c>
      <c r="M37" s="327" t="s">
        <v>520</v>
      </c>
      <c r="N37" s="327" t="s">
        <v>521</v>
      </c>
      <c r="O37" s="327" t="s">
        <v>522</v>
      </c>
      <c r="P37" s="323" t="s">
        <v>558</v>
      </c>
      <c r="Q37" s="298" t="s">
        <v>242</v>
      </c>
      <c r="R37" s="298" t="s">
        <v>332</v>
      </c>
      <c r="S37" s="236" t="s">
        <v>312</v>
      </c>
      <c r="T37" s="232" t="s">
        <v>225</v>
      </c>
      <c r="U37" s="233">
        <f>Flujos!N14</f>
        <v>20000000000</v>
      </c>
      <c r="V37" s="229">
        <v>4</v>
      </c>
    </row>
    <row r="38" spans="1:22" ht="261.75" customHeight="1" x14ac:dyDescent="0.25">
      <c r="A38" s="303"/>
      <c r="B38" s="287" t="s">
        <v>240</v>
      </c>
      <c r="C38" s="287" t="s">
        <v>575</v>
      </c>
      <c r="D38" s="287" t="s">
        <v>576</v>
      </c>
      <c r="E38" s="288" t="s">
        <v>577</v>
      </c>
      <c r="F38" s="308" t="s">
        <v>457</v>
      </c>
      <c r="G38" s="308" t="s">
        <v>504</v>
      </c>
      <c r="J38" s="316"/>
      <c r="K38" s="327"/>
      <c r="L38" s="331"/>
      <c r="M38" s="327"/>
      <c r="N38" s="327"/>
      <c r="O38" s="327"/>
      <c r="P38" s="323"/>
      <c r="Q38" s="298"/>
      <c r="R38" s="298"/>
      <c r="S38" s="236"/>
      <c r="T38" s="232"/>
      <c r="U38" s="233"/>
      <c r="V38" s="229"/>
    </row>
    <row r="39" spans="1:22" ht="73.5" customHeight="1" x14ac:dyDescent="0.25">
      <c r="A39" s="303"/>
      <c r="B39" s="287"/>
      <c r="C39" s="287"/>
      <c r="D39" s="287"/>
      <c r="E39" s="288"/>
      <c r="F39" s="308"/>
      <c r="G39" s="308"/>
      <c r="J39" s="316"/>
      <c r="K39" s="327"/>
      <c r="L39" s="331"/>
      <c r="M39" s="327"/>
      <c r="N39" s="327"/>
      <c r="O39" s="327"/>
      <c r="P39" s="323"/>
      <c r="Q39" s="298"/>
      <c r="R39" s="298"/>
      <c r="S39" s="236" t="s">
        <v>313</v>
      </c>
      <c r="T39" s="232" t="s">
        <v>225</v>
      </c>
      <c r="U39" s="233">
        <f>Flujos!N15</f>
        <v>300000000</v>
      </c>
      <c r="V39" s="229">
        <v>1</v>
      </c>
    </row>
    <row r="40" spans="1:22" ht="46.5" customHeight="1" x14ac:dyDescent="0.25">
      <c r="A40" s="303"/>
      <c r="B40" s="287"/>
      <c r="C40" s="287"/>
      <c r="D40" s="287"/>
      <c r="E40" s="288"/>
      <c r="F40" s="308"/>
      <c r="G40" s="308"/>
      <c r="J40" s="316"/>
      <c r="K40" s="327"/>
      <c r="L40" s="331"/>
      <c r="M40" s="327"/>
      <c r="N40" s="327"/>
      <c r="O40" s="327"/>
      <c r="P40" s="323"/>
      <c r="Q40" s="298"/>
      <c r="R40" s="298"/>
      <c r="S40" s="231" t="s">
        <v>314</v>
      </c>
      <c r="T40" s="232" t="s">
        <v>225</v>
      </c>
      <c r="U40" s="233">
        <f>Flujos!N16</f>
        <v>250000000</v>
      </c>
      <c r="V40" s="229">
        <v>2</v>
      </c>
    </row>
    <row r="41" spans="1:22" ht="102.75" customHeight="1" x14ac:dyDescent="0.25">
      <c r="A41" s="303"/>
      <c r="B41" s="287"/>
      <c r="C41" s="287"/>
      <c r="D41" s="287"/>
      <c r="E41" s="288"/>
      <c r="F41" s="308"/>
      <c r="G41" s="308"/>
      <c r="J41" s="316"/>
      <c r="K41" s="327"/>
      <c r="L41" s="331"/>
      <c r="M41" s="327"/>
      <c r="N41" s="327"/>
      <c r="O41" s="327"/>
      <c r="P41" s="323"/>
      <c r="Q41" s="298"/>
      <c r="R41" s="298"/>
      <c r="S41" s="317" t="s">
        <v>315</v>
      </c>
      <c r="T41" s="301" t="s">
        <v>224</v>
      </c>
      <c r="U41" s="302">
        <f>Flujos!N17</f>
        <v>200000000</v>
      </c>
      <c r="V41" s="296">
        <v>2</v>
      </c>
    </row>
    <row r="42" spans="1:22" ht="43.5" customHeight="1" x14ac:dyDescent="0.25">
      <c r="A42" s="303"/>
      <c r="B42" s="287"/>
      <c r="C42" s="287"/>
      <c r="D42" s="287"/>
      <c r="E42" s="288"/>
      <c r="F42" s="308"/>
      <c r="G42" s="308"/>
      <c r="J42" s="316"/>
      <c r="K42" s="327"/>
      <c r="L42" s="331"/>
      <c r="M42" s="327"/>
      <c r="N42" s="327"/>
      <c r="O42" s="327"/>
      <c r="P42" s="323"/>
      <c r="Q42" s="298"/>
      <c r="R42" s="298"/>
      <c r="S42" s="317"/>
      <c r="T42" s="301"/>
      <c r="U42" s="302"/>
      <c r="V42" s="296"/>
    </row>
    <row r="43" spans="1:22" ht="96" customHeight="1" x14ac:dyDescent="0.25">
      <c r="A43" s="303"/>
      <c r="B43" s="287"/>
      <c r="C43" s="287"/>
      <c r="D43" s="287"/>
      <c r="E43" s="288"/>
      <c r="F43" s="308"/>
      <c r="G43" s="308"/>
      <c r="J43" s="297" t="s">
        <v>239</v>
      </c>
      <c r="K43" s="327" t="s">
        <v>523</v>
      </c>
      <c r="L43" s="327" t="s">
        <v>524</v>
      </c>
      <c r="M43" s="327" t="s">
        <v>525</v>
      </c>
      <c r="N43" s="327" t="s">
        <v>526</v>
      </c>
      <c r="O43" s="332" t="s">
        <v>555</v>
      </c>
      <c r="P43" s="323" t="s">
        <v>559</v>
      </c>
      <c r="Q43" s="298" t="s">
        <v>238</v>
      </c>
      <c r="R43" s="298" t="s">
        <v>333</v>
      </c>
      <c r="S43" s="230" t="s">
        <v>316</v>
      </c>
      <c r="T43" s="232" t="s">
        <v>225</v>
      </c>
      <c r="U43" s="233">
        <f>Flujos!N18</f>
        <v>300000000</v>
      </c>
      <c r="V43" s="229">
        <v>1</v>
      </c>
    </row>
    <row r="44" spans="1:22" ht="54" customHeight="1" x14ac:dyDescent="0.25">
      <c r="A44" s="303"/>
      <c r="B44" s="287"/>
      <c r="C44" s="287"/>
      <c r="D44" s="287"/>
      <c r="E44" s="288"/>
      <c r="F44" s="308"/>
      <c r="G44" s="308"/>
      <c r="J44" s="297"/>
      <c r="K44" s="327"/>
      <c r="L44" s="327"/>
      <c r="M44" s="327"/>
      <c r="N44" s="327"/>
      <c r="O44" s="332"/>
      <c r="P44" s="323"/>
      <c r="Q44" s="298"/>
      <c r="R44" s="298"/>
      <c r="S44" s="230" t="s">
        <v>317</v>
      </c>
      <c r="T44" s="232" t="s">
        <v>225</v>
      </c>
      <c r="U44" s="233">
        <f>Flujos!N19</f>
        <v>4540910000</v>
      </c>
      <c r="V44" s="229">
        <v>10</v>
      </c>
    </row>
    <row r="45" spans="1:22" ht="51.75" customHeight="1" x14ac:dyDescent="0.25">
      <c r="A45" s="303"/>
      <c r="B45" s="287"/>
      <c r="C45" s="287"/>
      <c r="D45" s="287"/>
      <c r="E45" s="288"/>
      <c r="F45" s="308"/>
      <c r="G45" s="308"/>
      <c r="J45" s="297"/>
      <c r="K45" s="327"/>
      <c r="L45" s="327"/>
      <c r="M45" s="327"/>
      <c r="N45" s="327"/>
      <c r="O45" s="332"/>
      <c r="P45" s="323"/>
      <c r="Q45" s="298"/>
      <c r="R45" s="298"/>
      <c r="S45" s="230" t="s">
        <v>318</v>
      </c>
      <c r="T45" s="232" t="s">
        <v>225</v>
      </c>
      <c r="U45" s="233">
        <f>Flujos!N20</f>
        <v>800000000</v>
      </c>
      <c r="V45" s="229">
        <v>2</v>
      </c>
    </row>
    <row r="46" spans="1:22" ht="203.25" customHeight="1" x14ac:dyDescent="0.25">
      <c r="A46" s="303"/>
      <c r="B46" s="222" t="s">
        <v>237</v>
      </c>
      <c r="C46" s="222" t="s">
        <v>578</v>
      </c>
      <c r="D46" s="222" t="s">
        <v>579</v>
      </c>
      <c r="E46" s="217" t="s">
        <v>580</v>
      </c>
      <c r="F46" s="222" t="s">
        <v>505</v>
      </c>
      <c r="G46" s="222" t="s">
        <v>506</v>
      </c>
      <c r="J46" s="297"/>
      <c r="K46" s="327"/>
      <c r="L46" s="327"/>
      <c r="M46" s="327"/>
      <c r="N46" s="327"/>
      <c r="O46" s="332"/>
      <c r="P46" s="323"/>
      <c r="Q46" s="298"/>
      <c r="R46" s="298" t="s">
        <v>334</v>
      </c>
      <c r="S46" s="183" t="s">
        <v>319</v>
      </c>
      <c r="T46" s="232" t="s">
        <v>225</v>
      </c>
      <c r="U46" s="233">
        <f>Flujos!N21</f>
        <v>3988600000</v>
      </c>
      <c r="V46" s="229">
        <v>10</v>
      </c>
    </row>
    <row r="47" spans="1:22" ht="69" customHeight="1" x14ac:dyDescent="0.25">
      <c r="A47" s="303"/>
      <c r="B47" s="305" t="s">
        <v>473</v>
      </c>
      <c r="C47" s="305" t="s">
        <v>474</v>
      </c>
      <c r="D47" s="305" t="s">
        <v>475</v>
      </c>
      <c r="E47" s="305" t="s">
        <v>476</v>
      </c>
      <c r="F47" s="291" t="s">
        <v>477</v>
      </c>
      <c r="G47" s="291" t="s">
        <v>235</v>
      </c>
      <c r="J47" s="297" t="s">
        <v>505</v>
      </c>
      <c r="K47" s="327" t="s">
        <v>550</v>
      </c>
      <c r="L47" s="327" t="s">
        <v>551</v>
      </c>
      <c r="M47" s="327" t="s">
        <v>552</v>
      </c>
      <c r="N47" s="327" t="s">
        <v>553</v>
      </c>
      <c r="O47" s="327" t="s">
        <v>554</v>
      </c>
      <c r="P47" s="323"/>
      <c r="Q47" s="298"/>
      <c r="R47" s="298"/>
      <c r="S47" s="230" t="s">
        <v>320</v>
      </c>
      <c r="T47" s="232" t="s">
        <v>225</v>
      </c>
      <c r="U47" s="233">
        <f>Flujos!N22</f>
        <v>750000000</v>
      </c>
      <c r="V47" s="229">
        <v>5</v>
      </c>
    </row>
    <row r="48" spans="1:22" ht="54.75" customHeight="1" x14ac:dyDescent="0.25">
      <c r="A48" s="303"/>
      <c r="B48" s="306"/>
      <c r="C48" s="306"/>
      <c r="D48" s="306"/>
      <c r="E48" s="306"/>
      <c r="F48" s="292"/>
      <c r="G48" s="292"/>
      <c r="J48" s="297"/>
      <c r="K48" s="327"/>
      <c r="L48" s="327"/>
      <c r="M48" s="327"/>
      <c r="N48" s="327"/>
      <c r="O48" s="327"/>
      <c r="P48" s="323"/>
      <c r="Q48" s="298"/>
      <c r="R48" s="298"/>
      <c r="S48" s="183" t="s">
        <v>321</v>
      </c>
      <c r="T48" s="232" t="s">
        <v>225</v>
      </c>
      <c r="U48" s="233">
        <f>Flujos!N23</f>
        <v>400000000</v>
      </c>
      <c r="V48" s="229">
        <v>2</v>
      </c>
    </row>
    <row r="49" spans="1:22" ht="54.75" customHeight="1" x14ac:dyDescent="0.25">
      <c r="A49" s="303"/>
      <c r="B49" s="307"/>
      <c r="C49" s="307"/>
      <c r="D49" s="307"/>
      <c r="E49" s="307"/>
      <c r="F49" s="292"/>
      <c r="G49" s="292"/>
      <c r="J49" s="297"/>
      <c r="K49" s="327"/>
      <c r="L49" s="327"/>
      <c r="M49" s="327"/>
      <c r="N49" s="327"/>
      <c r="O49" s="327"/>
      <c r="P49" s="323"/>
      <c r="Q49" s="298"/>
      <c r="R49" s="298"/>
      <c r="S49" s="183" t="s">
        <v>322</v>
      </c>
      <c r="T49" s="232" t="s">
        <v>225</v>
      </c>
      <c r="U49" s="233">
        <f>Flujos!N24</f>
        <v>400000000</v>
      </c>
      <c r="V49" s="229">
        <v>2</v>
      </c>
    </row>
    <row r="50" spans="1:22" ht="203.25" customHeight="1" x14ac:dyDescent="0.25">
      <c r="A50" s="303"/>
      <c r="B50" s="225" t="s">
        <v>478</v>
      </c>
      <c r="C50" s="225" t="s">
        <v>479</v>
      </c>
      <c r="D50" s="225" t="s">
        <v>480</v>
      </c>
      <c r="E50" s="225" t="s">
        <v>481</v>
      </c>
      <c r="F50" s="292"/>
      <c r="G50" s="292"/>
      <c r="J50" s="297"/>
      <c r="K50" s="327"/>
      <c r="L50" s="327"/>
      <c r="M50" s="327"/>
      <c r="N50" s="327"/>
      <c r="O50" s="327"/>
      <c r="P50" s="323"/>
      <c r="Q50" s="298"/>
      <c r="R50" s="298"/>
      <c r="S50" s="183" t="s">
        <v>323</v>
      </c>
      <c r="T50" s="232" t="s">
        <v>224</v>
      </c>
      <c r="U50" s="233">
        <f>Flujos!N25</f>
        <v>5600000000</v>
      </c>
      <c r="V50" s="229">
        <v>10</v>
      </c>
    </row>
    <row r="51" spans="1:22" ht="128.25" customHeight="1" x14ac:dyDescent="0.25">
      <c r="A51" s="303"/>
      <c r="B51" s="225" t="s">
        <v>482</v>
      </c>
      <c r="C51" s="225" t="s">
        <v>483</v>
      </c>
      <c r="D51" s="225" t="s">
        <v>484</v>
      </c>
      <c r="E51" s="225" t="s">
        <v>485</v>
      </c>
      <c r="F51" s="292"/>
      <c r="G51" s="292"/>
      <c r="J51" s="297" t="s">
        <v>236</v>
      </c>
      <c r="K51" s="326" t="s">
        <v>592</v>
      </c>
      <c r="L51" s="333" t="s">
        <v>593</v>
      </c>
      <c r="M51" s="326" t="s">
        <v>594</v>
      </c>
      <c r="N51" s="326" t="s">
        <v>595</v>
      </c>
      <c r="O51" s="326" t="s">
        <v>593</v>
      </c>
      <c r="P51" s="323" t="s">
        <v>560</v>
      </c>
      <c r="Q51" s="298" t="s">
        <v>300</v>
      </c>
      <c r="R51" s="298" t="s">
        <v>335</v>
      </c>
      <c r="S51" s="300" t="s">
        <v>324</v>
      </c>
      <c r="T51" s="301" t="s">
        <v>225</v>
      </c>
      <c r="U51" s="302">
        <f>Flujos!N26</f>
        <v>2945750000</v>
      </c>
      <c r="V51" s="299">
        <v>2</v>
      </c>
    </row>
    <row r="52" spans="1:22" ht="161.25" customHeight="1" x14ac:dyDescent="0.25">
      <c r="A52" s="303"/>
      <c r="B52" s="225" t="s">
        <v>486</v>
      </c>
      <c r="C52" s="225" t="s">
        <v>487</v>
      </c>
      <c r="D52" s="225" t="s">
        <v>488</v>
      </c>
      <c r="E52" s="225" t="s">
        <v>489</v>
      </c>
      <c r="F52" s="292"/>
      <c r="G52" s="292"/>
      <c r="J52" s="297"/>
      <c r="K52" s="327" t="s">
        <v>234</v>
      </c>
      <c r="L52" s="334" t="s">
        <v>596</v>
      </c>
      <c r="M52" s="327" t="s">
        <v>233</v>
      </c>
      <c r="N52" s="327" t="s">
        <v>232</v>
      </c>
      <c r="O52" s="327" t="s">
        <v>231</v>
      </c>
      <c r="P52" s="323"/>
      <c r="Q52" s="298"/>
      <c r="R52" s="298"/>
      <c r="S52" s="300"/>
      <c r="T52" s="301"/>
      <c r="U52" s="302"/>
      <c r="V52" s="299"/>
    </row>
    <row r="53" spans="1:22" ht="62.25" customHeight="1" x14ac:dyDescent="0.25">
      <c r="A53" s="303"/>
      <c r="B53" s="294" t="s">
        <v>490</v>
      </c>
      <c r="C53" s="295" t="s">
        <v>491</v>
      </c>
      <c r="D53" s="295" t="s">
        <v>492</v>
      </c>
      <c r="E53" s="295" t="s">
        <v>493</v>
      </c>
      <c r="F53" s="292"/>
      <c r="G53" s="292"/>
      <c r="J53" s="297"/>
      <c r="K53" s="327"/>
      <c r="L53" s="334"/>
      <c r="M53" s="327"/>
      <c r="N53" s="327"/>
      <c r="O53" s="327"/>
      <c r="P53" s="323"/>
      <c r="Q53" s="298"/>
      <c r="R53" s="298"/>
      <c r="S53" s="300"/>
      <c r="T53" s="301"/>
      <c r="U53" s="302"/>
      <c r="V53" s="299"/>
    </row>
    <row r="54" spans="1:22" ht="55.5" customHeight="1" x14ac:dyDescent="0.25">
      <c r="A54" s="303"/>
      <c r="B54" s="294"/>
      <c r="C54" s="295"/>
      <c r="D54" s="295"/>
      <c r="E54" s="295"/>
      <c r="F54" s="293"/>
      <c r="G54" s="293"/>
      <c r="J54" s="297"/>
      <c r="K54" s="327"/>
      <c r="L54" s="334"/>
      <c r="M54" s="327"/>
      <c r="N54" s="327"/>
      <c r="O54" s="327"/>
      <c r="P54" s="323"/>
      <c r="Q54" s="298"/>
      <c r="R54" s="298"/>
      <c r="S54" s="236" t="s">
        <v>325</v>
      </c>
      <c r="T54" s="232" t="s">
        <v>225</v>
      </c>
      <c r="U54" s="182">
        <f>Flujos!N27</f>
        <v>372500000</v>
      </c>
      <c r="V54" s="235">
        <v>1</v>
      </c>
    </row>
    <row r="55" spans="1:22" ht="45" x14ac:dyDescent="0.25">
      <c r="B55" s="116"/>
      <c r="J55" s="297"/>
      <c r="K55" s="327"/>
      <c r="L55" s="334"/>
      <c r="M55" s="327"/>
      <c r="N55" s="327"/>
      <c r="O55" s="327"/>
      <c r="P55" s="323"/>
      <c r="Q55" s="298"/>
      <c r="R55" s="298"/>
      <c r="S55" s="236" t="s">
        <v>326</v>
      </c>
      <c r="T55" s="232" t="s">
        <v>225</v>
      </c>
      <c r="U55" s="182">
        <f>Flujos!N28</f>
        <v>400000000</v>
      </c>
      <c r="V55" s="235">
        <v>1</v>
      </c>
    </row>
    <row r="56" spans="1:22" ht="63.75" x14ac:dyDescent="0.25">
      <c r="A56" s="303" t="s">
        <v>229</v>
      </c>
      <c r="B56" s="204" t="s">
        <v>215</v>
      </c>
      <c r="C56" s="204" t="s">
        <v>214</v>
      </c>
      <c r="D56" s="204" t="s">
        <v>213</v>
      </c>
      <c r="E56" s="204" t="s">
        <v>212</v>
      </c>
      <c r="F56" s="204" t="s">
        <v>211</v>
      </c>
      <c r="G56" s="204" t="s">
        <v>210</v>
      </c>
      <c r="J56" s="297" t="s">
        <v>228</v>
      </c>
      <c r="K56" s="326" t="s">
        <v>527</v>
      </c>
      <c r="L56" s="326" t="s">
        <v>528</v>
      </c>
      <c r="M56" s="326" t="s">
        <v>529</v>
      </c>
      <c r="N56" s="326" t="s">
        <v>530</v>
      </c>
      <c r="O56" s="326" t="s">
        <v>531</v>
      </c>
      <c r="P56" s="323" t="s">
        <v>561</v>
      </c>
      <c r="Q56" s="298" t="s">
        <v>301</v>
      </c>
      <c r="R56" s="298" t="s">
        <v>336</v>
      </c>
      <c r="S56" s="234" t="s">
        <v>327</v>
      </c>
      <c r="T56" s="232" t="s">
        <v>225</v>
      </c>
      <c r="U56" s="233">
        <f>Flujos!N29</f>
        <v>350000000</v>
      </c>
      <c r="V56" s="229">
        <v>4</v>
      </c>
    </row>
    <row r="57" spans="1:22" ht="45" customHeight="1" x14ac:dyDescent="0.25">
      <c r="A57" s="303"/>
      <c r="B57" s="310" t="s">
        <v>227</v>
      </c>
      <c r="C57" s="310" t="s">
        <v>581</v>
      </c>
      <c r="D57" s="310" t="s">
        <v>582</v>
      </c>
      <c r="E57" s="310" t="s">
        <v>583</v>
      </c>
      <c r="F57" s="304" t="s">
        <v>221</v>
      </c>
      <c r="G57" s="304" t="s">
        <v>220</v>
      </c>
      <c r="J57" s="297"/>
      <c r="K57" s="326" t="s">
        <v>532</v>
      </c>
      <c r="L57" s="326" t="s">
        <v>226</v>
      </c>
      <c r="M57" s="326" t="s">
        <v>533</v>
      </c>
      <c r="N57" s="326" t="s">
        <v>534</v>
      </c>
      <c r="O57" s="326" t="s">
        <v>535</v>
      </c>
      <c r="P57" s="323"/>
      <c r="Q57" s="298"/>
      <c r="R57" s="298"/>
      <c r="S57" s="231" t="s">
        <v>328</v>
      </c>
      <c r="T57" s="232" t="s">
        <v>225</v>
      </c>
      <c r="U57" s="233">
        <f>Flujos!N30</f>
        <v>4500000000</v>
      </c>
      <c r="V57" s="229">
        <v>4</v>
      </c>
    </row>
    <row r="58" spans="1:22" ht="79.5" customHeight="1" x14ac:dyDescent="0.25">
      <c r="A58" s="303"/>
      <c r="B58" s="310"/>
      <c r="C58" s="310"/>
      <c r="D58" s="310"/>
      <c r="E58" s="310"/>
      <c r="F58" s="304"/>
      <c r="G58" s="304"/>
      <c r="J58" s="297"/>
      <c r="K58" s="326" t="s">
        <v>196</v>
      </c>
      <c r="L58" s="326" t="s">
        <v>536</v>
      </c>
      <c r="M58" s="326" t="s">
        <v>537</v>
      </c>
      <c r="N58" s="326" t="s">
        <v>538</v>
      </c>
      <c r="O58" s="326" t="s">
        <v>539</v>
      </c>
      <c r="P58" s="323"/>
      <c r="Q58" s="298"/>
      <c r="R58" s="298" t="s">
        <v>337</v>
      </c>
      <c r="S58" s="234" t="s">
        <v>345</v>
      </c>
      <c r="T58" s="232" t="s">
        <v>225</v>
      </c>
      <c r="U58" s="233">
        <f>Flujos!N31</f>
        <v>1120000000</v>
      </c>
      <c r="V58" s="229">
        <v>2</v>
      </c>
    </row>
    <row r="59" spans="1:22" ht="199.5" customHeight="1" x14ac:dyDescent="0.25">
      <c r="A59" s="303"/>
      <c r="B59" s="310"/>
      <c r="C59" s="310"/>
      <c r="D59" s="310"/>
      <c r="E59" s="310"/>
      <c r="F59" s="304"/>
      <c r="G59" s="304"/>
      <c r="J59" s="297"/>
      <c r="K59" s="326" t="s">
        <v>540</v>
      </c>
      <c r="L59" s="326" t="s">
        <v>541</v>
      </c>
      <c r="M59" s="326" t="s">
        <v>542</v>
      </c>
      <c r="N59" s="326" t="s">
        <v>543</v>
      </c>
      <c r="O59" s="326" t="s">
        <v>544</v>
      </c>
      <c r="P59" s="323"/>
      <c r="Q59" s="298"/>
      <c r="R59" s="298"/>
      <c r="S59" s="315" t="s">
        <v>329</v>
      </c>
      <c r="T59" s="301" t="s">
        <v>225</v>
      </c>
      <c r="U59" s="302">
        <f>Flujos!N32</f>
        <v>930000000</v>
      </c>
      <c r="V59" s="296">
        <v>4</v>
      </c>
    </row>
    <row r="60" spans="1:22" ht="201.75" customHeight="1" x14ac:dyDescent="0.25">
      <c r="A60" s="303"/>
      <c r="B60" s="226" t="s">
        <v>223</v>
      </c>
      <c r="C60" s="226" t="s">
        <v>587</v>
      </c>
      <c r="D60" s="218" t="s">
        <v>222</v>
      </c>
      <c r="E60" s="226" t="s">
        <v>588</v>
      </c>
      <c r="F60" s="304"/>
      <c r="G60" s="304"/>
      <c r="J60" s="297"/>
      <c r="K60" s="326" t="s">
        <v>545</v>
      </c>
      <c r="L60" s="333" t="s">
        <v>546</v>
      </c>
      <c r="M60" s="333" t="s">
        <v>547</v>
      </c>
      <c r="N60" s="333" t="s">
        <v>548</v>
      </c>
      <c r="O60" s="326" t="s">
        <v>549</v>
      </c>
      <c r="P60" s="323"/>
      <c r="Q60" s="298"/>
      <c r="R60" s="298"/>
      <c r="S60" s="315"/>
      <c r="T60" s="301"/>
      <c r="U60" s="302"/>
      <c r="V60" s="296"/>
    </row>
    <row r="61" spans="1:22" ht="177" customHeight="1" x14ac:dyDescent="0.25">
      <c r="A61" s="303"/>
      <c r="B61" s="226" t="s">
        <v>218</v>
      </c>
      <c r="C61" s="226" t="s">
        <v>584</v>
      </c>
      <c r="D61" s="226" t="s">
        <v>585</v>
      </c>
      <c r="E61" s="227" t="s">
        <v>586</v>
      </c>
      <c r="F61" s="226" t="s">
        <v>217</v>
      </c>
      <c r="G61" s="226" t="s">
        <v>501</v>
      </c>
      <c r="J61" s="311"/>
      <c r="K61" s="205"/>
      <c r="L61" s="205"/>
      <c r="M61" s="205"/>
      <c r="N61" s="205"/>
      <c r="O61" s="205"/>
      <c r="P61" s="312"/>
      <c r="Q61" s="313"/>
      <c r="R61" s="313"/>
      <c r="S61" s="206"/>
      <c r="T61" s="184" t="s">
        <v>219</v>
      </c>
      <c r="U61" s="221">
        <f>SUM(U16:U60)</f>
        <v>57765832000</v>
      </c>
      <c r="V61" s="209"/>
    </row>
    <row r="62" spans="1:22" ht="85.5" customHeight="1" x14ac:dyDescent="0.25">
      <c r="B62" s="116"/>
      <c r="J62" s="311"/>
      <c r="K62" s="205"/>
      <c r="L62" s="205"/>
      <c r="M62" s="205"/>
      <c r="N62" s="205"/>
      <c r="O62" s="205"/>
      <c r="P62" s="312"/>
      <c r="Q62" s="313"/>
      <c r="R62" s="313"/>
      <c r="S62" s="210"/>
      <c r="T62" s="207"/>
      <c r="U62" s="208"/>
      <c r="V62" s="209"/>
    </row>
    <row r="63" spans="1:22" ht="74.25" customHeight="1" x14ac:dyDescent="0.25">
      <c r="A63" s="303" t="s">
        <v>216</v>
      </c>
      <c r="B63" s="219" t="s">
        <v>215</v>
      </c>
      <c r="C63" s="219" t="s">
        <v>214</v>
      </c>
      <c r="D63" s="219" t="s">
        <v>213</v>
      </c>
      <c r="E63" s="219" t="s">
        <v>212</v>
      </c>
      <c r="F63" s="219" t="s">
        <v>211</v>
      </c>
      <c r="G63" s="219" t="s">
        <v>210</v>
      </c>
      <c r="J63" s="311"/>
      <c r="K63" s="312"/>
      <c r="L63" s="312"/>
      <c r="M63" s="312"/>
      <c r="N63" s="312"/>
      <c r="O63" s="312"/>
      <c r="P63" s="312"/>
      <c r="Q63" s="313"/>
      <c r="R63" s="313"/>
      <c r="S63" s="206"/>
      <c r="T63" s="207"/>
      <c r="U63" s="208"/>
      <c r="V63" s="209"/>
    </row>
    <row r="64" spans="1:22" ht="60.75" customHeight="1" x14ac:dyDescent="0.25">
      <c r="A64" s="303"/>
      <c r="B64" s="287" t="s">
        <v>209</v>
      </c>
      <c r="C64" s="287" t="s">
        <v>208</v>
      </c>
      <c r="D64" s="287" t="s">
        <v>589</v>
      </c>
      <c r="E64" s="287" t="s">
        <v>590</v>
      </c>
      <c r="F64" s="314" t="s">
        <v>207</v>
      </c>
      <c r="G64" s="287" t="s">
        <v>206</v>
      </c>
      <c r="J64" s="311"/>
      <c r="K64" s="312"/>
      <c r="L64" s="312"/>
      <c r="M64" s="312"/>
      <c r="N64" s="312"/>
      <c r="O64" s="312"/>
      <c r="P64" s="312"/>
      <c r="Q64" s="313"/>
      <c r="R64" s="313"/>
      <c r="S64" s="206"/>
      <c r="T64" s="207"/>
      <c r="U64" s="208"/>
      <c r="V64" s="209"/>
    </row>
    <row r="65" spans="1:22" s="87" customFormat="1" ht="72.75" customHeight="1" x14ac:dyDescent="0.25">
      <c r="A65" s="303"/>
      <c r="B65" s="287"/>
      <c r="C65" s="287"/>
      <c r="D65" s="287"/>
      <c r="E65" s="287"/>
      <c r="F65" s="314"/>
      <c r="G65" s="287"/>
      <c r="J65" s="211"/>
      <c r="K65" s="211"/>
      <c r="L65" s="211"/>
      <c r="M65" s="211"/>
      <c r="N65" s="211"/>
      <c r="O65" s="211"/>
      <c r="P65" s="211"/>
      <c r="Q65" s="211"/>
      <c r="R65" s="211"/>
      <c r="S65" s="211"/>
      <c r="T65" s="212"/>
      <c r="U65" s="213"/>
      <c r="V65" s="207"/>
    </row>
    <row r="66" spans="1:22" x14ac:dyDescent="0.25">
      <c r="A66" s="303"/>
      <c r="B66" s="287"/>
      <c r="C66" s="287"/>
      <c r="D66" s="287"/>
      <c r="E66" s="287"/>
      <c r="F66" s="314"/>
      <c r="G66" s="287"/>
    </row>
    <row r="67" spans="1:22" x14ac:dyDescent="0.25">
      <c r="A67" s="303"/>
      <c r="B67" s="287"/>
      <c r="C67" s="287"/>
      <c r="D67" s="287"/>
      <c r="E67" s="287"/>
      <c r="F67" s="314"/>
      <c r="G67" s="287"/>
    </row>
    <row r="68" spans="1:22" x14ac:dyDescent="0.25">
      <c r="A68" s="303"/>
      <c r="B68" s="287"/>
      <c r="C68" s="287"/>
      <c r="D68" s="287"/>
      <c r="E68" s="287"/>
      <c r="F68" s="314"/>
      <c r="G68" s="287"/>
    </row>
    <row r="69" spans="1:22" ht="60" customHeight="1" x14ac:dyDescent="0.25"/>
    <row r="70" spans="1:22" ht="53.25" customHeight="1" x14ac:dyDescent="0.25"/>
    <row r="71" spans="1:22" ht="53.25" customHeight="1" x14ac:dyDescent="0.25"/>
    <row r="72" spans="1:22" ht="64.5" customHeight="1" x14ac:dyDescent="0.25"/>
    <row r="73" spans="1:22" ht="105" customHeight="1" x14ac:dyDescent="0.25"/>
    <row r="75" spans="1:22" ht="15" customHeight="1" x14ac:dyDescent="0.25"/>
    <row r="80" spans="1:22" ht="15" customHeight="1" x14ac:dyDescent="0.25"/>
    <row r="85" ht="15" customHeight="1" x14ac:dyDescent="0.25"/>
    <row r="90" ht="15" customHeight="1" x14ac:dyDescent="0.25"/>
    <row r="95" ht="15" customHeight="1" x14ac:dyDescent="0.25"/>
    <row r="100" ht="15" customHeight="1" x14ac:dyDescent="0.25"/>
    <row r="105" ht="15" customHeight="1" x14ac:dyDescent="0.25"/>
  </sheetData>
  <mergeCells count="189">
    <mergeCell ref="A1:E1"/>
    <mergeCell ref="F1:G1"/>
    <mergeCell ref="M1:O1"/>
    <mergeCell ref="A3:A19"/>
    <mergeCell ref="C3:C4"/>
    <mergeCell ref="D3:D4"/>
    <mergeCell ref="E3:E4"/>
    <mergeCell ref="F3:F4"/>
    <mergeCell ref="G3:G4"/>
    <mergeCell ref="B5:B8"/>
    <mergeCell ref="B17:B19"/>
    <mergeCell ref="C17:C19"/>
    <mergeCell ref="D17:D19"/>
    <mergeCell ref="F17:F18"/>
    <mergeCell ref="G17:G18"/>
    <mergeCell ref="C5:C8"/>
    <mergeCell ref="B9:B16"/>
    <mergeCell ref="C9:C16"/>
    <mergeCell ref="F9:F12"/>
    <mergeCell ref="G9:G12"/>
    <mergeCell ref="F13:F16"/>
    <mergeCell ref="G13:G16"/>
    <mergeCell ref="D5:D8"/>
    <mergeCell ref="E5:E8"/>
    <mergeCell ref="V24:V26"/>
    <mergeCell ref="Q21:Q26"/>
    <mergeCell ref="R22:R26"/>
    <mergeCell ref="F24:F27"/>
    <mergeCell ref="G24:G27"/>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N22:N23"/>
    <mergeCell ref="V32:V33"/>
    <mergeCell ref="Q32:Q36"/>
    <mergeCell ref="R32:R36"/>
    <mergeCell ref="S32:S33"/>
    <mergeCell ref="J37:J42"/>
    <mergeCell ref="V41:V42"/>
    <mergeCell ref="B30:B32"/>
    <mergeCell ref="C30:C32"/>
    <mergeCell ref="E30:E32"/>
    <mergeCell ref="F30:F32"/>
    <mergeCell ref="G30:G32"/>
    <mergeCell ref="J32:J36"/>
    <mergeCell ref="S41:S42"/>
    <mergeCell ref="T41:T42"/>
    <mergeCell ref="N37:N42"/>
    <mergeCell ref="Q27:Q31"/>
    <mergeCell ref="R27:R28"/>
    <mergeCell ref="T32:T33"/>
    <mergeCell ref="U32:U33"/>
    <mergeCell ref="K32:K36"/>
    <mergeCell ref="L32:L36"/>
    <mergeCell ref="M32:M36"/>
    <mergeCell ref="N32:N36"/>
    <mergeCell ref="O32:O36"/>
    <mergeCell ref="U59:U60"/>
    <mergeCell ref="M37:M42"/>
    <mergeCell ref="L37:L42"/>
    <mergeCell ref="K37:K42"/>
    <mergeCell ref="R37:R42"/>
    <mergeCell ref="Q37:Q42"/>
    <mergeCell ref="P37:P42"/>
    <mergeCell ref="O37:O42"/>
    <mergeCell ref="Q43:Q50"/>
    <mergeCell ref="R43:R45"/>
    <mergeCell ref="R46:R50"/>
    <mergeCell ref="P32:P36"/>
    <mergeCell ref="U41:U42"/>
    <mergeCell ref="A56:A61"/>
    <mergeCell ref="J61:J64"/>
    <mergeCell ref="P61:P64"/>
    <mergeCell ref="Q61:Q64"/>
    <mergeCell ref="R61:R62"/>
    <mergeCell ref="B57:B59"/>
    <mergeCell ref="C57:C59"/>
    <mergeCell ref="D57:D59"/>
    <mergeCell ref="P56:P60"/>
    <mergeCell ref="Q56:Q60"/>
    <mergeCell ref="R58:R60"/>
    <mergeCell ref="R63:R64"/>
    <mergeCell ref="A63:A68"/>
    <mergeCell ref="B64:B68"/>
    <mergeCell ref="C64:C68"/>
    <mergeCell ref="F64:F68"/>
    <mergeCell ref="G64:G68"/>
    <mergeCell ref="K63:K64"/>
    <mergeCell ref="L63:L64"/>
    <mergeCell ref="M63:M64"/>
    <mergeCell ref="N63:N64"/>
    <mergeCell ref="O63:O64"/>
    <mergeCell ref="O22:O23"/>
    <mergeCell ref="P21:P26"/>
    <mergeCell ref="B21:B23"/>
    <mergeCell ref="C21:C23"/>
    <mergeCell ref="D21:D23"/>
    <mergeCell ref="E21:E23"/>
    <mergeCell ref="F21:F23"/>
    <mergeCell ref="G21:G23"/>
    <mergeCell ref="J21:J26"/>
    <mergeCell ref="K22:K23"/>
    <mergeCell ref="L22:L23"/>
    <mergeCell ref="B24:B29"/>
    <mergeCell ref="C24:C29"/>
    <mergeCell ref="K27:K31"/>
    <mergeCell ref="L27:L31"/>
    <mergeCell ref="M27:M31"/>
    <mergeCell ref="M22:M23"/>
    <mergeCell ref="B47:B49"/>
    <mergeCell ref="J56:J60"/>
    <mergeCell ref="C47:C49"/>
    <mergeCell ref="D47:D49"/>
    <mergeCell ref="E47:E49"/>
    <mergeCell ref="B38:B45"/>
    <mergeCell ref="C38:C45"/>
    <mergeCell ref="D38:D45"/>
    <mergeCell ref="E38:E45"/>
    <mergeCell ref="F38:F45"/>
    <mergeCell ref="G38:G45"/>
    <mergeCell ref="B35:B37"/>
    <mergeCell ref="C35:C37"/>
    <mergeCell ref="D35:D37"/>
    <mergeCell ref="E35:E37"/>
    <mergeCell ref="E57:E59"/>
    <mergeCell ref="F35:F37"/>
    <mergeCell ref="G35:G37"/>
    <mergeCell ref="J43:J46"/>
    <mergeCell ref="K43:K46"/>
    <mergeCell ref="L43:L46"/>
    <mergeCell ref="M43:M46"/>
    <mergeCell ref="N43:N46"/>
    <mergeCell ref="O43:O46"/>
    <mergeCell ref="N52:N55"/>
    <mergeCell ref="O52:O55"/>
    <mergeCell ref="P51:P55"/>
    <mergeCell ref="P43:P50"/>
    <mergeCell ref="K52:K55"/>
    <mergeCell ref="L52:L55"/>
    <mergeCell ref="M52:M55"/>
    <mergeCell ref="J51:J55"/>
    <mergeCell ref="F47:F54"/>
    <mergeCell ref="G47:G54"/>
    <mergeCell ref="B53:B54"/>
    <mergeCell ref="C53:C54"/>
    <mergeCell ref="D53:D54"/>
    <mergeCell ref="E53:E54"/>
    <mergeCell ref="V59:V60"/>
    <mergeCell ref="J47:J50"/>
    <mergeCell ref="K47:K50"/>
    <mergeCell ref="L47:L50"/>
    <mergeCell ref="M47:M50"/>
    <mergeCell ref="N47:N50"/>
    <mergeCell ref="O47:O50"/>
    <mergeCell ref="Q51:Q55"/>
    <mergeCell ref="R51:R55"/>
    <mergeCell ref="R56:R57"/>
    <mergeCell ref="V51:V53"/>
    <mergeCell ref="S51:S53"/>
    <mergeCell ref="T51:T53"/>
    <mergeCell ref="U51:U53"/>
    <mergeCell ref="F57:F60"/>
    <mergeCell ref="G57:G60"/>
    <mergeCell ref="S59:S60"/>
    <mergeCell ref="T59:T60"/>
    <mergeCell ref="D64:D68"/>
    <mergeCell ref="E64:E68"/>
    <mergeCell ref="D9:D16"/>
    <mergeCell ref="E9:E16"/>
    <mergeCell ref="E17:E19"/>
    <mergeCell ref="D24:D29"/>
    <mergeCell ref="E24:E29"/>
    <mergeCell ref="D30:D32"/>
    <mergeCell ref="A21:A32"/>
    <mergeCell ref="A35:A54"/>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Tucurinca</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2013-08-07T15:30:04Z</dcterms:modified>
</cp:coreProperties>
</file>