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815" windowHeight="6720" activeTab="1"/>
  </bookViews>
  <sheets>
    <sheet name="CCF y CCR" sheetId="1" r:id="rId1"/>
    <sheet name="Capacidad de Manejo" sheetId="2" r:id="rId2"/>
  </sheets>
  <externalReferences>
    <externalReference r:id="rId3"/>
  </externalReferences>
  <definedNames>
    <definedName name="_xlnm.Print_Area" localSheetId="1">'Capacidad de Manejo'!$A$1:$P$38</definedName>
    <definedName name="_xlnm.Print_Area" localSheetId="0">'CCF y CCR'!$B$1:$E$57</definedName>
    <definedName name="CCR">'CCF y CCR'!$D$24</definedName>
    <definedName name="CCRC">'[1]Cabañas y Camping'!$D$26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D48" i="1"/>
  <c r="D45" i="1"/>
  <c r="D41" i="1"/>
  <c r="D36" i="1"/>
  <c r="D38" i="1"/>
  <c r="D20" i="1"/>
  <c r="K32" i="2"/>
  <c r="L32" i="2" s="1"/>
  <c r="F32" i="2"/>
  <c r="K31" i="2"/>
  <c r="L31" i="2" s="1"/>
  <c r="F31" i="2"/>
  <c r="L30" i="2"/>
  <c r="F30" i="2"/>
  <c r="K29" i="2"/>
  <c r="L29" i="2" s="1"/>
  <c r="F29" i="2"/>
  <c r="K28" i="2"/>
  <c r="L28" i="2" s="1"/>
  <c r="F28" i="2"/>
  <c r="K27" i="2"/>
  <c r="L27" i="2" s="1"/>
  <c r="F27" i="2"/>
  <c r="K26" i="2"/>
  <c r="L26" i="2" s="1"/>
  <c r="F26" i="2"/>
  <c r="K25" i="2"/>
  <c r="L25" i="2" s="1"/>
  <c r="F25" i="2"/>
  <c r="K19" i="2"/>
  <c r="L19" i="2" s="1"/>
  <c r="F19" i="2"/>
  <c r="K18" i="2"/>
  <c r="L18" i="2" s="1"/>
  <c r="F18" i="2"/>
  <c r="K17" i="2"/>
  <c r="L17" i="2" s="1"/>
  <c r="F17" i="2"/>
  <c r="K16" i="2"/>
  <c r="L16" i="2" s="1"/>
  <c r="F16" i="2"/>
  <c r="K15" i="2"/>
  <c r="L15" i="2" s="1"/>
  <c r="F15" i="2"/>
  <c r="K14" i="2"/>
  <c r="L14" i="2" s="1"/>
  <c r="F14" i="2"/>
  <c r="K13" i="2"/>
  <c r="L13" i="2" s="1"/>
  <c r="F13" i="2"/>
  <c r="K12" i="2"/>
  <c r="L12" i="2" s="1"/>
  <c r="L20" i="2" s="1"/>
  <c r="F12" i="2"/>
  <c r="I6" i="2"/>
  <c r="J6" i="2" s="1"/>
  <c r="F6" i="2"/>
  <c r="I5" i="2"/>
  <c r="J5" i="2" s="1"/>
  <c r="J7" i="2" s="1"/>
  <c r="F5" i="2"/>
  <c r="L33" i="2" l="1"/>
  <c r="D36" i="2" s="1"/>
  <c r="D56" i="1" l="1"/>
  <c r="D19" i="1" l="1"/>
  <c r="D26" i="1" l="1"/>
  <c r="D27" i="1" l="1"/>
  <c r="D28" i="1" l="1"/>
  <c r="D32" i="1" s="1"/>
  <c r="D33" i="1" s="1"/>
  <c r="D37" i="2" l="1"/>
  <c r="D24" i="1"/>
</calcChain>
</file>

<file path=xl/comments1.xml><?xml version="1.0" encoding="utf-8"?>
<comments xmlns="http://schemas.openxmlformats.org/spreadsheetml/2006/main">
  <authors>
    <author>Full name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factor que toma en cuenta la pendiente y textura del suelo, así como su susceptibilidad y riesgo de erosión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factor que mide el grado de dificultad para desplazarse por el sendero. 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Esta dada de acuerdo a las condiiones del area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Full name:</t>
        </r>
        <r>
          <rPr>
            <sz val="9"/>
            <color indexed="81"/>
            <rFont val="Tahoma"/>
            <family val="2"/>
          </rPr>
          <t xml:space="preserve">
Limite maximo de visitas que pueden realizar al dia en un lugar determinado 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Jhon Rico:</t>
        </r>
        <r>
          <rPr>
            <sz val="9"/>
            <color indexed="81"/>
            <rFont val="Tahoma"/>
            <family val="2"/>
          </rPr>
          <t xml:space="preserve">
Numero de veces que una persona Visita un lugar el mismo dia 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Jhon Rico:</t>
        </r>
        <r>
          <rPr>
            <sz val="9"/>
            <color indexed="81"/>
            <rFont val="Tahoma"/>
            <family val="2"/>
          </rPr>
          <t xml:space="preserve">
Porcion del sendero que no puede ser ocupada por que hay que guardar la distancia minima entre grupos </t>
        </r>
      </text>
    </comment>
    <comment ref="C35" authorId="0" shapeId="0">
      <text>
        <r>
          <rPr>
            <b/>
            <sz val="9"/>
            <color indexed="81"/>
            <rFont val="Tahoma"/>
            <family val="2"/>
          </rPr>
          <t>Jhon Rico:
Grado de vulnerabildiad de un lugar o sendero a la erosion: 1,5 cuando la pendiente es alta y media 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<sst xmlns="http://schemas.openxmlformats.org/spreadsheetml/2006/main" count="99" uniqueCount="83">
  <si>
    <t xml:space="preserve">Datos </t>
  </si>
  <si>
    <t>LS: Longitud Sendero (metros)</t>
  </si>
  <si>
    <t>SG: Numero de Personas por grupo</t>
  </si>
  <si>
    <t>DG(Distancia requerida por cada grupo:300-500 metros</t>
  </si>
  <si>
    <t xml:space="preserve">SG: Grupo de personas </t>
  </si>
  <si>
    <t>Ma Accesibilidad (metros)</t>
  </si>
  <si>
    <t>Anegamiento (metros)</t>
  </si>
  <si>
    <t>TV (Tiempo de recorrido del sendero) Hora</t>
  </si>
  <si>
    <t>SP (Espacio entre personas o visitantes) Metros</t>
  </si>
  <si>
    <t>NV=HV/TV</t>
  </si>
  <si>
    <t xml:space="preserve">Capacidad de carga real </t>
  </si>
  <si>
    <t>CCR=CCF*(FaSoc*FacEro*FacAne*FacPre*FacAn)</t>
  </si>
  <si>
    <t>D=DG+SG:</t>
  </si>
  <si>
    <t>NG=LS/D</t>
  </si>
  <si>
    <t>P=NG*N°</t>
  </si>
  <si>
    <t xml:space="preserve">Factor Social </t>
  </si>
  <si>
    <t>ML: (Magnitud Limite)</t>
  </si>
  <si>
    <t>ML=L-P</t>
  </si>
  <si>
    <t>FS=1-(ML/L)</t>
  </si>
  <si>
    <t xml:space="preserve">Factor de Erodavilidad </t>
  </si>
  <si>
    <t xml:space="preserve">Factor de Accesibilidad </t>
  </si>
  <si>
    <t xml:space="preserve">Factor de Precipitacion </t>
  </si>
  <si>
    <t xml:space="preserve">Factor de Anegamiento </t>
  </si>
  <si>
    <t>FacAne=1-(Longitud con indices de inundacion/Longitud total del sendero)</t>
  </si>
  <si>
    <t>Me Erodabilidad (metros)</t>
  </si>
  <si>
    <t xml:space="preserve">HV:Hora de atencion al publico </t>
  </si>
  <si>
    <t xml:space="preserve">Factor de brillo Solar </t>
  </si>
  <si>
    <t>Bri: Brillo solar (Horas)</t>
  </si>
  <si>
    <t>Fau: Fauna (meses)</t>
  </si>
  <si>
    <t>Veg: Vegetacion (metros o metros cuadrados)</t>
  </si>
  <si>
    <t xml:space="preserve">Factor de pertubacion de fauna silvestre </t>
  </si>
  <si>
    <t>Factor de pertubacion de vegetacion</t>
  </si>
  <si>
    <t>FacBri=(Se entiende como el número de horas de sol que por su alta intensidad afectan el desplazamiento de visitantes durante un recorrido)</t>
  </si>
  <si>
    <t>FacFau= (Está directamente relacionado con los valores objeto de conservación susceptibles de afectarse por presencia de visitantes)</t>
  </si>
  <si>
    <t>FacVeg(Está directamente relacionado con los valores objeto de conservación susceptibles de afectarse por presencia de visitantes)</t>
  </si>
  <si>
    <t xml:space="preserve">FacPre= (Factor donde influye la cantidad de precipitaciones en un tiempo determinado </t>
  </si>
  <si>
    <t>FacAcc= Está directamente relacionado con la dificultad, comodidad y seguridad que experimentan los visitantes para desplazarse en los senderos</t>
  </si>
  <si>
    <t>FacEros= Para este factor de corrección se debe analizar la textura y la pendiente del suelo en cada tramo, debido a que no es conveniente valorarlo de manera aislada porque está condicionado también por factores climáticos.</t>
  </si>
  <si>
    <t xml:space="preserve">Personal </t>
  </si>
  <si>
    <t>Tipo de Personal</t>
  </si>
  <si>
    <t>Cantidad Atual:</t>
  </si>
  <si>
    <t>Relacion A/B Cantidad</t>
  </si>
  <si>
    <t xml:space="preserve">Cantidad </t>
  </si>
  <si>
    <t>Funcionalidad</t>
  </si>
  <si>
    <t>Suma</t>
  </si>
  <si>
    <t xml:space="preserve">Porcentaje (S/8) </t>
  </si>
  <si>
    <t>Personal contratado</t>
  </si>
  <si>
    <t>Personal de apoyo</t>
  </si>
  <si>
    <t>Promedio %</t>
  </si>
  <si>
    <t>Equipamiento</t>
  </si>
  <si>
    <t xml:space="preserve">Cantidad Actual </t>
  </si>
  <si>
    <t>Cantidad Optima</t>
  </si>
  <si>
    <t>Cantidad</t>
  </si>
  <si>
    <t xml:space="preserve">Estado </t>
  </si>
  <si>
    <t xml:space="preserve">Localizacion </t>
  </si>
  <si>
    <t xml:space="preserve">Funcionalidad </t>
  </si>
  <si>
    <t xml:space="preserve">Suma </t>
  </si>
  <si>
    <t>Porcentaje (S/16)</t>
  </si>
  <si>
    <t xml:space="preserve">Radio telefono </t>
  </si>
  <si>
    <t>Camillas</t>
  </si>
  <si>
    <t>Botiquines</t>
  </si>
  <si>
    <t xml:space="preserve">Binoculares </t>
  </si>
  <si>
    <t xml:space="preserve">Arnes de rescate </t>
  </si>
  <si>
    <t xml:space="preserve">Cuerdas </t>
  </si>
  <si>
    <t>Vehiculo tipo Moto</t>
  </si>
  <si>
    <t xml:space="preserve">Silbatos </t>
  </si>
  <si>
    <t>Infraestructura</t>
  </si>
  <si>
    <t xml:space="preserve">suma </t>
  </si>
  <si>
    <t xml:space="preserve">Pozo septico </t>
  </si>
  <si>
    <t xml:space="preserve">Baños </t>
  </si>
  <si>
    <t xml:space="preserve">Captacion de agua </t>
  </si>
  <si>
    <t xml:space="preserve">Parqueadero </t>
  </si>
  <si>
    <t xml:space="preserve">Señalizacion </t>
  </si>
  <si>
    <t>Area de Hidratacion</t>
  </si>
  <si>
    <t>Areas de descanso</t>
  </si>
  <si>
    <t xml:space="preserve">Area de Recepcion </t>
  </si>
  <si>
    <t>CM</t>
  </si>
  <si>
    <t>CE</t>
  </si>
  <si>
    <r>
      <t xml:space="preserve">Capacidad Carga Fisica </t>
    </r>
    <r>
      <rPr>
        <sz val="11"/>
        <color theme="1"/>
        <rFont val="Calibri"/>
        <family val="2"/>
        <scheme val="minor"/>
      </rPr>
      <t>Vistantes/ dia</t>
    </r>
  </si>
  <si>
    <t>CCF=(L/SP)*NV</t>
  </si>
  <si>
    <t>Horas de lluvia</t>
  </si>
  <si>
    <t xml:space="preserve">Cantidad Necesaria 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</si>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</sst>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4" borderId="1" xfId="0" applyFill="1" applyBorder="1"/>
    <xf numFmtId="0" fontId="1" fillId="6" borderId="0" xfId="0" applyFont="1" applyFill="1"/>
    <xf numFmtId="2" fontId="1" fillId="6" borderId="0" xfId="0" applyNumberFormat="1" applyFont="1" applyFill="1"/>
    <xf numFmtId="0" fontId="4" fillId="6" borderId="0" xfId="0" applyFont="1" applyFill="1"/>
    <xf numFmtId="1" fontId="4" fillId="6" borderId="0" xfId="0" applyNumberFormat="1" applyFont="1" applyFill="1"/>
    <xf numFmtId="0" fontId="1" fillId="6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4" borderId="17" xfId="0" applyFill="1" applyBorder="1"/>
    <xf numFmtId="0" fontId="1" fillId="6" borderId="17" xfId="0" applyFont="1" applyFill="1" applyBorder="1"/>
    <xf numFmtId="0" fontId="4" fillId="2" borderId="0" xfId="0" applyFont="1" applyFill="1"/>
    <xf numFmtId="1" fontId="4" fillId="2" borderId="0" xfId="0" applyNumberFormat="1" applyFont="1" applyFill="1"/>
    <xf numFmtId="0" fontId="0" fillId="0" borderId="0" xfId="0" applyBorder="1"/>
    <xf numFmtId="0" fontId="6" fillId="0" borderId="1" xfId="0" applyFont="1" applyBorder="1" applyAlignment="1">
      <alignment horizontal="left" vertical="center" wrapText="1" indent="5"/>
    </xf>
    <xf numFmtId="0" fontId="0" fillId="0" borderId="19" xfId="0" applyBorder="1"/>
    <xf numFmtId="2" fontId="0" fillId="0" borderId="19" xfId="0" applyNumberFormat="1" applyBorder="1"/>
    <xf numFmtId="0" fontId="6" fillId="7" borderId="20" xfId="0" applyFont="1" applyFill="1" applyBorder="1" applyAlignment="1">
      <alignment horizontal="left" vertical="center" wrapText="1" indent="5"/>
    </xf>
    <xf numFmtId="164" fontId="1" fillId="7" borderId="2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5"/>
    </xf>
    <xf numFmtId="2" fontId="0" fillId="0" borderId="1" xfId="0" applyNumberFormat="1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 indent="5"/>
    </xf>
    <xf numFmtId="0" fontId="0" fillId="7" borderId="1" xfId="0" applyFill="1" applyBorder="1"/>
    <xf numFmtId="164" fontId="1" fillId="7" borderId="1" xfId="0" applyNumberFormat="1" applyFont="1" applyFill="1" applyBorder="1"/>
    <xf numFmtId="0" fontId="5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/>
    <xf numFmtId="2" fontId="8" fillId="0" borderId="1" xfId="0" applyNumberFormat="1" applyFont="1" applyBorder="1"/>
    <xf numFmtId="1" fontId="8" fillId="0" borderId="1" xfId="0" applyNumberFormat="1" applyFont="1" applyBorder="1"/>
    <xf numFmtId="0" fontId="8" fillId="7" borderId="1" xfId="0" applyFont="1" applyFill="1" applyBorder="1"/>
    <xf numFmtId="164" fontId="9" fillId="7" borderId="1" xfId="0" applyNumberFormat="1" applyFont="1" applyFill="1" applyBorder="1"/>
    <xf numFmtId="164" fontId="0" fillId="2" borderId="0" xfId="0" applyNumberFormat="1" applyFill="1"/>
    <xf numFmtId="1" fontId="0" fillId="2" borderId="0" xfId="0" applyNumberFormat="1" applyFill="1"/>
    <xf numFmtId="0" fontId="6" fillId="6" borderId="1" xfId="0" applyFont="1" applyFill="1" applyBorder="1" applyAlignment="1">
      <alignment horizontal="left" vertical="center" wrapText="1" indent="5"/>
    </xf>
    <xf numFmtId="0" fontId="8" fillId="6" borderId="1" xfId="0" applyFont="1" applyFill="1" applyBorder="1" applyAlignment="1">
      <alignment horizontal="left" vertical="center" wrapText="1" indent="5"/>
    </xf>
    <xf numFmtId="0" fontId="8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" fontId="4" fillId="8" borderId="0" xfId="0" applyNumberFormat="1" applyFont="1" applyFill="1"/>
    <xf numFmtId="2" fontId="4" fillId="8" borderId="0" xfId="0" applyNumberFormat="1" applyFont="1" applyFill="1"/>
    <xf numFmtId="164" fontId="4" fillId="8" borderId="0" xfId="0" applyNumberFormat="1" applyFont="1" applyFill="1"/>
    <xf numFmtId="0" fontId="4" fillId="8" borderId="0" xfId="0" applyFont="1" applyFill="1"/>
    <xf numFmtId="0" fontId="1" fillId="6" borderId="1" xfId="0" applyFont="1" applyFill="1" applyBorder="1" applyAlignment="1">
      <alignment horizontal="right"/>
    </xf>
    <xf numFmtId="0" fontId="5" fillId="0" borderId="24" xfId="0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19049</xdr:colOff>
      <xdr:row>0</xdr:row>
      <xdr:rowOff>171450</xdr:rowOff>
    </xdr:from>
    <xdr:to>
      <xdr:col>15</xdr:col>
      <xdr:colOff>95249</xdr:colOff>
      <xdr:row>7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213" t="48704" r="25540" b="28247"/>
        <a:stretch/>
      </xdr:blipFill>
      <xdr:spPr>
        <a:xfrm>
          <a:off x="8791574" y="171450"/>
          <a:ext cx="3152775" cy="1285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GOCIOS%20VERDES%202022\CORPOAMAZONIA\PUTUMAYO\87%20SAGY%20ECOLODGE\Visita%203%20(Seguimiento%20al%20Plan%20de%20Mejora)\Anexos\Anexo%20del%20protocolo\Calculadora%20de%20capacidad%20de%20carga%20sag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añas y Camping"/>
      <sheetName val="Capacidad de Manejo Sendero"/>
      <sheetName val="Sendero Sagy Ecolodge"/>
      <sheetName val="Capacidad de Manejo"/>
      <sheetName val="Hoja1"/>
    </sheetNames>
    <sheetDataSet>
      <sheetData sheetId="0">
        <row r="26">
          <cell r="D26">
            <v>134.90828591040548</v>
          </cell>
        </row>
      </sheetData>
      <sheetData sheetId="1"/>
      <sheetData sheetId="2">
        <row r="23">
          <cell r="D23">
            <v>184.48225282697189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57"/>
  <sheetViews>
    <sheetView view="pageBreakPreview" topLeftCell="A22" zoomScale="93" zoomScaleNormal="100" zoomScaleSheetLayoutView="93" workbookViewId="0">
      <selection activeCell="D52" sqref="D52"/>
    </sheetView>
  </sheetViews>
  <sheetFormatPr baseColWidth="10" defaultColWidth="11.42578125" defaultRowHeight="15" x14ac:dyDescent="0.25"/>
  <cols>
    <col min="3" max="3" width="59.5703125" customWidth="1"/>
    <col min="4" max="4" width="15.5703125" customWidth="1"/>
  </cols>
  <sheetData>
    <row r="1" spans="2:7" x14ac:dyDescent="0.25">
      <c r="B1" s="15"/>
      <c r="C1" s="17"/>
      <c r="D1" s="15"/>
      <c r="E1" s="13"/>
    </row>
    <row r="2" spans="2:7" x14ac:dyDescent="0.25">
      <c r="B2" s="25"/>
      <c r="C2" s="73" t="s">
        <v>0</v>
      </c>
      <c r="D2" s="73"/>
      <c r="E2" s="13"/>
    </row>
    <row r="3" spans="2:7" x14ac:dyDescent="0.25">
      <c r="B3" s="22"/>
      <c r="C3" s="28" t="s">
        <v>1</v>
      </c>
      <c r="D3" s="29">
        <v>4894</v>
      </c>
      <c r="E3" s="24"/>
    </row>
    <row r="4" spans="2:7" x14ac:dyDescent="0.25">
      <c r="B4" s="22"/>
      <c r="C4" s="7" t="s">
        <v>2</v>
      </c>
      <c r="D4" s="12">
        <v>10</v>
      </c>
      <c r="E4" s="24"/>
      <c r="G4" s="1" t="s">
        <v>3</v>
      </c>
    </row>
    <row r="5" spans="2:7" x14ac:dyDescent="0.25">
      <c r="B5" s="22"/>
      <c r="C5" s="7" t="s">
        <v>80</v>
      </c>
      <c r="D5" s="68">
        <v>3.5</v>
      </c>
      <c r="E5" s="24"/>
      <c r="G5" s="1" t="s">
        <v>4</v>
      </c>
    </row>
    <row r="6" spans="2:7" x14ac:dyDescent="0.25">
      <c r="B6" s="22"/>
      <c r="C6" s="7" t="s">
        <v>24</v>
      </c>
      <c r="D6" s="12">
        <v>1938</v>
      </c>
      <c r="E6" s="24"/>
    </row>
    <row r="7" spans="2:7" x14ac:dyDescent="0.25">
      <c r="B7" s="22"/>
      <c r="C7" s="7" t="s">
        <v>5</v>
      </c>
      <c r="D7" s="12">
        <v>1428</v>
      </c>
      <c r="E7" s="24"/>
    </row>
    <row r="8" spans="2:7" x14ac:dyDescent="0.25">
      <c r="B8" s="22"/>
      <c r="C8" s="7" t="s">
        <v>6</v>
      </c>
      <c r="D8" s="12">
        <v>100</v>
      </c>
      <c r="E8" s="24"/>
    </row>
    <row r="9" spans="2:7" x14ac:dyDescent="0.25">
      <c r="B9" s="22"/>
      <c r="C9" s="7" t="s">
        <v>25</v>
      </c>
      <c r="D9" s="12">
        <v>8</v>
      </c>
      <c r="E9" s="24"/>
    </row>
    <row r="10" spans="2:7" x14ac:dyDescent="0.25">
      <c r="B10" s="22"/>
      <c r="C10" s="7" t="s">
        <v>7</v>
      </c>
      <c r="D10" s="12">
        <v>4.5</v>
      </c>
      <c r="E10" s="24"/>
    </row>
    <row r="11" spans="2:7" x14ac:dyDescent="0.25">
      <c r="B11" s="22"/>
      <c r="C11" s="7" t="s">
        <v>8</v>
      </c>
      <c r="D11" s="12">
        <v>1</v>
      </c>
      <c r="E11" s="24"/>
    </row>
    <row r="12" spans="2:7" x14ac:dyDescent="0.25">
      <c r="B12" s="22"/>
      <c r="C12" s="7" t="s">
        <v>3</v>
      </c>
      <c r="D12" s="12">
        <v>300</v>
      </c>
      <c r="E12" s="24"/>
    </row>
    <row r="13" spans="2:7" x14ac:dyDescent="0.25">
      <c r="B13" s="22"/>
      <c r="C13" s="7" t="s">
        <v>27</v>
      </c>
      <c r="D13" s="12">
        <v>4</v>
      </c>
      <c r="E13" s="24"/>
    </row>
    <row r="14" spans="2:7" x14ac:dyDescent="0.25">
      <c r="B14" s="20"/>
      <c r="C14" s="7" t="s">
        <v>28</v>
      </c>
      <c r="D14" s="12">
        <v>5</v>
      </c>
      <c r="E14" s="13"/>
    </row>
    <row r="15" spans="2:7" x14ac:dyDescent="0.25">
      <c r="B15" s="20"/>
      <c r="C15" s="7" t="s">
        <v>29</v>
      </c>
      <c r="D15" s="12">
        <v>870</v>
      </c>
      <c r="E15" s="13"/>
    </row>
    <row r="16" spans="2:7" x14ac:dyDescent="0.25">
      <c r="B16" s="21"/>
      <c r="C16" s="23"/>
      <c r="D16" s="23"/>
      <c r="E16" s="13"/>
    </row>
    <row r="17" spans="2:5" x14ac:dyDescent="0.25">
      <c r="B17" s="21"/>
      <c r="C17" s="14"/>
      <c r="D17" s="16"/>
      <c r="E17" s="25"/>
    </row>
    <row r="18" spans="2:5" x14ac:dyDescent="0.25">
      <c r="B18" s="20"/>
      <c r="C18" s="4" t="s">
        <v>78</v>
      </c>
      <c r="D18" s="2"/>
      <c r="E18" s="20"/>
    </row>
    <row r="19" spans="2:5" x14ac:dyDescent="0.25">
      <c r="B19" s="20"/>
      <c r="C19" s="4" t="s">
        <v>79</v>
      </c>
      <c r="D19" s="31">
        <f>((D3/D11)*D20)</f>
        <v>8700.4444444444434</v>
      </c>
      <c r="E19" s="20"/>
    </row>
    <row r="20" spans="2:5" x14ac:dyDescent="0.25">
      <c r="B20" s="20"/>
      <c r="C20" s="3" t="s">
        <v>9</v>
      </c>
      <c r="D20" s="9">
        <f>D9/D10</f>
        <v>1.7777777777777777</v>
      </c>
      <c r="E20" s="20"/>
    </row>
    <row r="21" spans="2:5" x14ac:dyDescent="0.25">
      <c r="B21" s="21"/>
      <c r="C21" s="26"/>
      <c r="D21" s="26"/>
      <c r="E21" s="20"/>
    </row>
    <row r="22" spans="2:5" x14ac:dyDescent="0.25">
      <c r="B22" s="21"/>
      <c r="C22" s="14"/>
      <c r="D22" s="15"/>
      <c r="E22" s="25"/>
    </row>
    <row r="23" spans="2:5" x14ac:dyDescent="0.25">
      <c r="B23" s="20"/>
      <c r="C23" s="4" t="s">
        <v>10</v>
      </c>
      <c r="D23" s="30"/>
      <c r="E23" s="20"/>
    </row>
    <row r="24" spans="2:5" x14ac:dyDescent="0.25">
      <c r="B24" s="20"/>
      <c r="C24" s="4" t="s">
        <v>11</v>
      </c>
      <c r="D24" s="31">
        <f>((D19*((D33*D36*D38*D41*D45*D48*D52*D56))))</f>
        <v>18.130682230044723</v>
      </c>
      <c r="E24" s="20"/>
    </row>
    <row r="25" spans="2:5" x14ac:dyDescent="0.25">
      <c r="B25" s="21"/>
      <c r="C25" s="17"/>
      <c r="D25" s="17"/>
      <c r="E25" s="25"/>
    </row>
    <row r="26" spans="2:5" x14ac:dyDescent="0.25">
      <c r="B26" s="20"/>
      <c r="C26" s="4" t="s">
        <v>12</v>
      </c>
      <c r="D26" s="8">
        <f>D12+D4</f>
        <v>310</v>
      </c>
      <c r="E26" s="20"/>
    </row>
    <row r="27" spans="2:5" x14ac:dyDescent="0.25">
      <c r="B27" s="20"/>
      <c r="C27" s="4" t="s">
        <v>13</v>
      </c>
      <c r="D27" s="9">
        <f>D3/D26</f>
        <v>15.787096774193548</v>
      </c>
      <c r="E27" s="13"/>
    </row>
    <row r="28" spans="2:5" x14ac:dyDescent="0.25">
      <c r="B28" s="13"/>
      <c r="C28" s="4" t="s">
        <v>14</v>
      </c>
      <c r="D28" s="9">
        <f>D27*D4</f>
        <v>157.87096774193549</v>
      </c>
      <c r="E28" s="13"/>
    </row>
    <row r="29" spans="2:5" x14ac:dyDescent="0.25">
      <c r="B29" s="21"/>
      <c r="C29" s="15"/>
      <c r="D29" s="26"/>
      <c r="E29" s="27"/>
    </row>
    <row r="30" spans="2:5" x14ac:dyDescent="0.25">
      <c r="B30" s="20"/>
      <c r="C30" s="4" t="s">
        <v>15</v>
      </c>
      <c r="D30" s="21"/>
      <c r="E30" s="13"/>
    </row>
    <row r="31" spans="2:5" x14ac:dyDescent="0.25">
      <c r="B31" s="20"/>
      <c r="C31" s="5" t="s">
        <v>16</v>
      </c>
      <c r="D31" s="15"/>
      <c r="E31" s="13"/>
    </row>
    <row r="32" spans="2:5" x14ac:dyDescent="0.25">
      <c r="B32" s="20"/>
      <c r="C32" s="4" t="s">
        <v>17</v>
      </c>
      <c r="D32" s="11">
        <f>D3-D28</f>
        <v>4736.1290322580644</v>
      </c>
      <c r="E32" s="13"/>
    </row>
    <row r="33" spans="2:6" x14ac:dyDescent="0.25">
      <c r="B33" s="20"/>
      <c r="C33" s="4" t="s">
        <v>18</v>
      </c>
      <c r="D33" s="65">
        <f>(1-(D32/D3))</f>
        <v>3.2258064516129004E-2</v>
      </c>
      <c r="E33" s="13"/>
    </row>
    <row r="34" spans="2:6" x14ac:dyDescent="0.25">
      <c r="B34" s="21"/>
      <c r="C34" s="17"/>
      <c r="D34" s="15"/>
      <c r="E34" s="13"/>
    </row>
    <row r="35" spans="2:6" x14ac:dyDescent="0.25">
      <c r="B35" s="20"/>
      <c r="C35" s="4" t="s">
        <v>19</v>
      </c>
      <c r="D35" s="10"/>
      <c r="E35" s="13"/>
    </row>
    <row r="36" spans="2:6" ht="60" x14ac:dyDescent="0.25">
      <c r="B36" s="20"/>
      <c r="C36" s="6" t="s">
        <v>37</v>
      </c>
      <c r="D36" s="64">
        <f>(1-(((D6/D3))))</f>
        <v>0.60400490396403761</v>
      </c>
    </row>
    <row r="37" spans="2:6" x14ac:dyDescent="0.25">
      <c r="B37" s="21"/>
      <c r="C37" s="17"/>
      <c r="D37" s="15"/>
      <c r="E37" s="19"/>
    </row>
    <row r="38" spans="2:6" x14ac:dyDescent="0.25">
      <c r="B38" s="20"/>
      <c r="C38" s="4" t="s">
        <v>20</v>
      </c>
      <c r="D38" s="66">
        <f>(1-(((D7/D3))))</f>
        <v>0.70821413976297509</v>
      </c>
      <c r="E38" s="16"/>
    </row>
    <row r="39" spans="2:6" ht="45" x14ac:dyDescent="0.25">
      <c r="C39" s="6" t="s">
        <v>36</v>
      </c>
      <c r="D39" s="67"/>
      <c r="E39" s="19"/>
      <c r="F39" s="21"/>
    </row>
    <row r="40" spans="2:6" x14ac:dyDescent="0.25">
      <c r="B40" s="19"/>
      <c r="C40" s="17"/>
      <c r="E40" s="19"/>
    </row>
    <row r="41" spans="2:6" x14ac:dyDescent="0.25">
      <c r="B41" s="19"/>
      <c r="C41" s="4" t="s">
        <v>21</v>
      </c>
      <c r="D41" s="66">
        <f>(1-((D5/D9)))</f>
        <v>0.5625</v>
      </c>
      <c r="E41" s="19"/>
    </row>
    <row r="42" spans="2:6" ht="30" x14ac:dyDescent="0.25">
      <c r="B42" s="19"/>
      <c r="C42" s="6" t="s">
        <v>35</v>
      </c>
      <c r="D42" s="67"/>
      <c r="E42" s="17"/>
    </row>
    <row r="43" spans="2:6" x14ac:dyDescent="0.25">
      <c r="B43" s="17"/>
      <c r="C43" s="17"/>
      <c r="E43" s="19"/>
    </row>
    <row r="44" spans="2:6" x14ac:dyDescent="0.25">
      <c r="B44" s="19"/>
      <c r="C44" s="4" t="s">
        <v>22</v>
      </c>
      <c r="D44" s="67"/>
      <c r="E44" s="13"/>
    </row>
    <row r="45" spans="2:6" ht="30" x14ac:dyDescent="0.25">
      <c r="B45" s="18"/>
      <c r="C45" s="6" t="s">
        <v>23</v>
      </c>
      <c r="D45" s="66">
        <f>(1-((D8/D3)))</f>
        <v>0.97956681651001221</v>
      </c>
      <c r="E45" s="13"/>
    </row>
    <row r="46" spans="2:6" x14ac:dyDescent="0.25">
      <c r="B46" s="14"/>
      <c r="C46" s="17"/>
      <c r="D46" s="17"/>
      <c r="E46" s="70"/>
    </row>
    <row r="47" spans="2:6" x14ac:dyDescent="0.25">
      <c r="B47" s="14"/>
      <c r="C47" s="4" t="s">
        <v>26</v>
      </c>
      <c r="D47" s="67"/>
      <c r="E47" s="71"/>
    </row>
    <row r="48" spans="2:6" ht="45" customHeight="1" x14ac:dyDescent="0.25">
      <c r="B48" s="14"/>
      <c r="C48" s="6" t="s">
        <v>32</v>
      </c>
      <c r="D48" s="66">
        <f>(1-((D13/D9)))</f>
        <v>0.5</v>
      </c>
      <c r="E48" s="71"/>
    </row>
    <row r="49" spans="2:5" x14ac:dyDescent="0.25">
      <c r="B49" s="19"/>
      <c r="C49" s="19"/>
      <c r="D49" s="19"/>
      <c r="E49" s="71"/>
    </row>
    <row r="50" spans="2:5" x14ac:dyDescent="0.25">
      <c r="B50" s="15"/>
      <c r="C50" s="15"/>
      <c r="D50" s="15"/>
      <c r="E50" s="71"/>
    </row>
    <row r="51" spans="2:5" x14ac:dyDescent="0.25">
      <c r="B51" s="32"/>
      <c r="C51" s="4" t="s">
        <v>30</v>
      </c>
      <c r="D51" s="67"/>
      <c r="E51" s="71"/>
    </row>
    <row r="52" spans="2:5" ht="45" customHeight="1" x14ac:dyDescent="0.25">
      <c r="B52" s="32"/>
      <c r="C52" s="6" t="s">
        <v>33</v>
      </c>
      <c r="D52" s="66">
        <f>(1-((4/12)))</f>
        <v>0.66666666666666674</v>
      </c>
      <c r="E52" s="71"/>
    </row>
    <row r="53" spans="2:5" x14ac:dyDescent="0.25">
      <c r="B53" s="71"/>
      <c r="C53" s="71"/>
      <c r="D53" s="71"/>
      <c r="E53" s="71"/>
    </row>
    <row r="54" spans="2:5" x14ac:dyDescent="0.25">
      <c r="B54" s="71"/>
      <c r="C54" s="71"/>
      <c r="D54" s="71"/>
      <c r="E54" s="71"/>
    </row>
    <row r="55" spans="2:5" x14ac:dyDescent="0.25">
      <c r="B55" s="72"/>
      <c r="C55" s="4" t="s">
        <v>31</v>
      </c>
      <c r="D55" s="67"/>
      <c r="E55" s="71"/>
    </row>
    <row r="56" spans="2:5" ht="45" customHeight="1" x14ac:dyDescent="0.25">
      <c r="B56" s="72"/>
      <c r="C56" s="6" t="s">
        <v>34</v>
      </c>
      <c r="D56" s="66">
        <f>(1-((D15/D3)))</f>
        <v>0.82223130363710673</v>
      </c>
      <c r="E56" s="71"/>
    </row>
    <row r="57" spans="2:5" x14ac:dyDescent="0.25">
      <c r="E57" s="71"/>
    </row>
  </sheetData>
  <sheetProtection sheet="1" scenarios="1" pivotTables="0"/>
  <mergeCells count="4">
    <mergeCell ref="E46:E57"/>
    <mergeCell ref="B53:D54"/>
    <mergeCell ref="B55:B56"/>
    <mergeCell ref="C2:D2"/>
  </mergeCells>
  <pageMargins left="0.7" right="0.7" top="0.75" bottom="0.75" header="0.3" footer="0.3"/>
  <pageSetup scale="7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7"/>
  <sheetViews>
    <sheetView tabSelected="1" view="pageBreakPreview" zoomScaleNormal="100" zoomScaleSheetLayoutView="100" workbookViewId="0">
      <selection activeCell="E7" sqref="E7"/>
    </sheetView>
  </sheetViews>
  <sheetFormatPr baseColWidth="10" defaultRowHeight="15" x14ac:dyDescent="0.25"/>
  <cols>
    <col min="3" max="3" width="19.5703125" customWidth="1"/>
    <col min="4" max="4" width="11" customWidth="1"/>
    <col min="6" max="6" width="11.85546875" customWidth="1"/>
    <col min="7" max="7" width="8.5703125" customWidth="1"/>
    <col min="8" max="9" width="12.7109375" customWidth="1"/>
    <col min="10" max="10" width="13.28515625" customWidth="1"/>
    <col min="11" max="11" width="7.5703125" customWidth="1"/>
    <col min="12" max="12" width="11.85546875" customWidth="1"/>
  </cols>
  <sheetData>
    <row r="2" spans="2:12" x14ac:dyDescent="0.25">
      <c r="B2" s="75" t="s">
        <v>38</v>
      </c>
      <c r="C2" s="75"/>
      <c r="D2" s="75"/>
      <c r="E2" s="75"/>
      <c r="F2" s="75"/>
      <c r="G2" s="75"/>
      <c r="H2" s="75"/>
      <c r="I2" s="75"/>
      <c r="J2" s="75"/>
    </row>
    <row r="3" spans="2:12" x14ac:dyDescent="0.25">
      <c r="B3" s="76" t="s">
        <v>82</v>
      </c>
      <c r="C3" s="82" t="s">
        <v>39</v>
      </c>
      <c r="D3" s="84" t="s">
        <v>40</v>
      </c>
      <c r="E3" s="84" t="s">
        <v>81</v>
      </c>
      <c r="F3" s="84" t="s">
        <v>41</v>
      </c>
      <c r="G3" s="85" t="s">
        <v>42</v>
      </c>
      <c r="H3" s="84" t="s">
        <v>43</v>
      </c>
      <c r="I3" s="84" t="s">
        <v>44</v>
      </c>
      <c r="J3" s="86" t="s">
        <v>45</v>
      </c>
    </row>
    <row r="4" spans="2:12" x14ac:dyDescent="0.25">
      <c r="B4" s="76"/>
      <c r="C4" s="83"/>
      <c r="D4" s="84"/>
      <c r="E4" s="84"/>
      <c r="F4" s="84"/>
      <c r="G4" s="85"/>
      <c r="H4" s="84"/>
      <c r="I4" s="84"/>
      <c r="J4" s="86"/>
    </row>
    <row r="5" spans="2:12" x14ac:dyDescent="0.25">
      <c r="B5" s="1">
        <v>1</v>
      </c>
      <c r="C5" s="69" t="s">
        <v>46</v>
      </c>
      <c r="D5" s="59">
        <v>2</v>
      </c>
      <c r="E5" s="59">
        <v>2</v>
      </c>
      <c r="F5" s="33">
        <f>D5/E5</f>
        <v>1</v>
      </c>
      <c r="G5" s="59">
        <v>4</v>
      </c>
      <c r="H5" s="59">
        <v>4</v>
      </c>
      <c r="I5" s="33">
        <f>H5+G5</f>
        <v>8</v>
      </c>
      <c r="J5" s="34">
        <f>I5/8</f>
        <v>1</v>
      </c>
    </row>
    <row r="6" spans="2:12" x14ac:dyDescent="0.25">
      <c r="B6" s="1">
        <v>2</v>
      </c>
      <c r="C6" s="69" t="s">
        <v>47</v>
      </c>
      <c r="D6" s="59">
        <v>1</v>
      </c>
      <c r="E6" s="59">
        <v>2</v>
      </c>
      <c r="F6" s="33">
        <f>D6/E6</f>
        <v>0.5</v>
      </c>
      <c r="G6" s="59">
        <v>2</v>
      </c>
      <c r="H6" s="59">
        <v>3</v>
      </c>
      <c r="I6" s="33">
        <f>H6+G6</f>
        <v>5</v>
      </c>
      <c r="J6" s="35">
        <f>I6/8</f>
        <v>0.625</v>
      </c>
    </row>
    <row r="7" spans="2:12" ht="15.75" thickBot="1" x14ac:dyDescent="0.3">
      <c r="B7" s="77" t="s">
        <v>48</v>
      </c>
      <c r="C7" s="77"/>
      <c r="D7" s="36"/>
      <c r="E7" s="36"/>
      <c r="F7" s="36"/>
      <c r="G7" s="36"/>
      <c r="H7" s="36"/>
      <c r="I7" s="36"/>
      <c r="J7" s="37">
        <f>(J5+J6)/B6</f>
        <v>0.8125</v>
      </c>
    </row>
    <row r="10" spans="2:12" ht="15" customHeight="1" x14ac:dyDescent="0.25">
      <c r="B10" s="78" t="s">
        <v>49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2:12" ht="38.25" x14ac:dyDescent="0.25">
      <c r="B11" s="1" t="s">
        <v>82</v>
      </c>
      <c r="C11" s="38" t="s">
        <v>49</v>
      </c>
      <c r="D11" s="39" t="s">
        <v>50</v>
      </c>
      <c r="E11" s="39" t="s">
        <v>51</v>
      </c>
      <c r="F11" s="39" t="s">
        <v>41</v>
      </c>
      <c r="G11" s="39" t="s">
        <v>52</v>
      </c>
      <c r="H11" s="38" t="s">
        <v>53</v>
      </c>
      <c r="I11" s="40" t="s">
        <v>54</v>
      </c>
      <c r="J11" s="41" t="s">
        <v>55</v>
      </c>
      <c r="K11" s="41" t="s">
        <v>56</v>
      </c>
      <c r="L11" s="40" t="s">
        <v>57</v>
      </c>
    </row>
    <row r="12" spans="2:12" x14ac:dyDescent="0.25">
      <c r="B12" s="1">
        <v>1</v>
      </c>
      <c r="C12" s="42" t="s">
        <v>58</v>
      </c>
      <c r="D12" s="60">
        <v>1</v>
      </c>
      <c r="E12" s="60">
        <v>2</v>
      </c>
      <c r="F12" s="43">
        <f>D12/E12</f>
        <v>0.5</v>
      </c>
      <c r="G12" s="61">
        <v>2</v>
      </c>
      <c r="H12" s="61">
        <v>3</v>
      </c>
      <c r="I12" s="62">
        <v>4</v>
      </c>
      <c r="J12" s="62">
        <v>4</v>
      </c>
      <c r="K12" s="1">
        <f>G12+H12+I12+J12</f>
        <v>13</v>
      </c>
      <c r="L12" s="1">
        <f>K12/16</f>
        <v>0.8125</v>
      </c>
    </row>
    <row r="13" spans="2:12" x14ac:dyDescent="0.25">
      <c r="B13" s="1">
        <v>2</v>
      </c>
      <c r="C13" s="42" t="s">
        <v>59</v>
      </c>
      <c r="D13" s="60">
        <v>1</v>
      </c>
      <c r="E13" s="60">
        <v>2</v>
      </c>
      <c r="F13" s="43">
        <f t="shared" ref="F13:F19" si="0">D13/E13</f>
        <v>0.5</v>
      </c>
      <c r="G13" s="61">
        <v>2</v>
      </c>
      <c r="H13" s="61">
        <v>4</v>
      </c>
      <c r="I13" s="62">
        <v>4</v>
      </c>
      <c r="J13" s="62">
        <v>4</v>
      </c>
      <c r="K13" s="1">
        <f t="shared" ref="K13:K19" si="1">G13+H13+I13+J13</f>
        <v>14</v>
      </c>
      <c r="L13" s="44">
        <f t="shared" ref="L13:L19" si="2">K13/16</f>
        <v>0.875</v>
      </c>
    </row>
    <row r="14" spans="2:12" x14ac:dyDescent="0.25">
      <c r="B14" s="1">
        <v>3</v>
      </c>
      <c r="C14" s="42" t="s">
        <v>60</v>
      </c>
      <c r="D14" s="60">
        <v>1</v>
      </c>
      <c r="E14" s="60">
        <v>1</v>
      </c>
      <c r="F14" s="43">
        <f t="shared" si="0"/>
        <v>1</v>
      </c>
      <c r="G14" s="61">
        <v>4</v>
      </c>
      <c r="H14" s="61">
        <v>4</v>
      </c>
      <c r="I14" s="62">
        <v>4</v>
      </c>
      <c r="J14" s="62">
        <v>4</v>
      </c>
      <c r="K14" s="1">
        <f t="shared" si="1"/>
        <v>16</v>
      </c>
      <c r="L14" s="1">
        <f t="shared" si="2"/>
        <v>1</v>
      </c>
    </row>
    <row r="15" spans="2:12" x14ac:dyDescent="0.25">
      <c r="B15" s="1">
        <v>4</v>
      </c>
      <c r="C15" s="45" t="s">
        <v>61</v>
      </c>
      <c r="D15" s="60">
        <v>2</v>
      </c>
      <c r="E15" s="60">
        <v>2</v>
      </c>
      <c r="F15" s="43">
        <f t="shared" si="0"/>
        <v>1</v>
      </c>
      <c r="G15" s="62">
        <v>4</v>
      </c>
      <c r="H15" s="62">
        <v>4</v>
      </c>
      <c r="I15" s="62">
        <v>4</v>
      </c>
      <c r="J15" s="62">
        <v>4</v>
      </c>
      <c r="K15" s="1">
        <f t="shared" si="1"/>
        <v>16</v>
      </c>
      <c r="L15" s="1">
        <f t="shared" si="2"/>
        <v>1</v>
      </c>
    </row>
    <row r="16" spans="2:12" x14ac:dyDescent="0.25">
      <c r="B16" s="1">
        <v>5</v>
      </c>
      <c r="C16" s="45" t="s">
        <v>62</v>
      </c>
      <c r="D16" s="60">
        <v>1</v>
      </c>
      <c r="E16" s="60">
        <v>1</v>
      </c>
      <c r="F16" s="43">
        <f t="shared" si="0"/>
        <v>1</v>
      </c>
      <c r="G16" s="62">
        <v>4</v>
      </c>
      <c r="H16" s="62">
        <v>4</v>
      </c>
      <c r="I16" s="62">
        <v>4</v>
      </c>
      <c r="J16" s="62">
        <v>4</v>
      </c>
      <c r="K16" s="1">
        <f t="shared" si="1"/>
        <v>16</v>
      </c>
      <c r="L16" s="1">
        <f t="shared" si="2"/>
        <v>1</v>
      </c>
    </row>
    <row r="17" spans="2:12" x14ac:dyDescent="0.25">
      <c r="B17" s="1">
        <v>6</v>
      </c>
      <c r="C17" s="45" t="s">
        <v>63</v>
      </c>
      <c r="D17" s="60">
        <v>2</v>
      </c>
      <c r="E17" s="60">
        <v>2</v>
      </c>
      <c r="F17" s="43">
        <f t="shared" si="0"/>
        <v>1</v>
      </c>
      <c r="G17" s="62">
        <v>4</v>
      </c>
      <c r="H17" s="62">
        <v>4</v>
      </c>
      <c r="I17" s="62">
        <v>4</v>
      </c>
      <c r="J17" s="62">
        <v>4</v>
      </c>
      <c r="K17" s="1">
        <f t="shared" si="1"/>
        <v>16</v>
      </c>
      <c r="L17" s="1">
        <f t="shared" si="2"/>
        <v>1</v>
      </c>
    </row>
    <row r="18" spans="2:12" x14ac:dyDescent="0.25">
      <c r="B18" s="1">
        <v>7</v>
      </c>
      <c r="C18" s="45" t="s">
        <v>64</v>
      </c>
      <c r="D18" s="60">
        <v>1</v>
      </c>
      <c r="E18" s="60">
        <v>1</v>
      </c>
      <c r="F18" s="43">
        <f t="shared" si="0"/>
        <v>1</v>
      </c>
      <c r="G18" s="62">
        <v>4</v>
      </c>
      <c r="H18" s="62">
        <v>3</v>
      </c>
      <c r="I18" s="62">
        <v>4</v>
      </c>
      <c r="J18" s="62">
        <v>3</v>
      </c>
      <c r="K18" s="1">
        <f t="shared" si="1"/>
        <v>14</v>
      </c>
      <c r="L18" s="44">
        <f t="shared" si="2"/>
        <v>0.875</v>
      </c>
    </row>
    <row r="19" spans="2:12" x14ac:dyDescent="0.25">
      <c r="B19" s="1">
        <v>8</v>
      </c>
      <c r="C19" s="45" t="s">
        <v>65</v>
      </c>
      <c r="D19" s="60">
        <v>2</v>
      </c>
      <c r="E19" s="60">
        <v>2</v>
      </c>
      <c r="F19" s="46">
        <f t="shared" si="0"/>
        <v>1</v>
      </c>
      <c r="G19" s="62">
        <v>4</v>
      </c>
      <c r="H19" s="62">
        <v>4</v>
      </c>
      <c r="I19" s="62">
        <v>4</v>
      </c>
      <c r="J19" s="62">
        <v>4</v>
      </c>
      <c r="K19" s="1">
        <f t="shared" si="1"/>
        <v>16</v>
      </c>
      <c r="L19" s="1">
        <f t="shared" si="2"/>
        <v>1</v>
      </c>
    </row>
    <row r="20" spans="2:12" x14ac:dyDescent="0.25">
      <c r="B20" s="79" t="s">
        <v>48</v>
      </c>
      <c r="C20" s="80"/>
      <c r="D20" s="47"/>
      <c r="E20" s="47"/>
      <c r="F20" s="47"/>
      <c r="G20" s="47"/>
      <c r="H20" s="47"/>
      <c r="I20" s="47"/>
      <c r="J20" s="47"/>
      <c r="K20" s="47"/>
      <c r="L20" s="48">
        <f>SUM(L12:L19)/B19</f>
        <v>0.9453125</v>
      </c>
    </row>
    <row r="23" spans="2:12" x14ac:dyDescent="0.25">
      <c r="B23" s="81" t="s">
        <v>66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2:12" ht="29.25" x14ac:dyDescent="0.25">
      <c r="B24" s="1" t="s">
        <v>82</v>
      </c>
      <c r="C24" s="42" t="s">
        <v>49</v>
      </c>
      <c r="D24" s="49" t="s">
        <v>50</v>
      </c>
      <c r="E24" s="49" t="s">
        <v>51</v>
      </c>
      <c r="F24" s="49" t="s">
        <v>41</v>
      </c>
      <c r="G24" s="49" t="s">
        <v>52</v>
      </c>
      <c r="H24" s="42" t="s">
        <v>53</v>
      </c>
      <c r="I24" s="50" t="s">
        <v>54</v>
      </c>
      <c r="J24" s="50" t="s">
        <v>55</v>
      </c>
      <c r="K24" s="50" t="s">
        <v>67</v>
      </c>
      <c r="L24" s="51" t="s">
        <v>57</v>
      </c>
    </row>
    <row r="25" spans="2:12" x14ac:dyDescent="0.25">
      <c r="B25" s="1">
        <v>1</v>
      </c>
      <c r="C25" s="42" t="s">
        <v>68</v>
      </c>
      <c r="D25" s="60">
        <v>3</v>
      </c>
      <c r="E25" s="60">
        <v>3</v>
      </c>
      <c r="F25" s="43">
        <f>D25/E25</f>
        <v>1</v>
      </c>
      <c r="G25" s="61">
        <v>2</v>
      </c>
      <c r="H25" s="61">
        <v>3</v>
      </c>
      <c r="I25" s="63">
        <v>4</v>
      </c>
      <c r="J25" s="63">
        <v>4</v>
      </c>
      <c r="K25" s="50">
        <f>G25+H25+I25+J25</f>
        <v>13</v>
      </c>
      <c r="L25" s="52">
        <f>K25/16</f>
        <v>0.8125</v>
      </c>
    </row>
    <row r="26" spans="2:12" x14ac:dyDescent="0.25">
      <c r="B26" s="1">
        <v>2</v>
      </c>
      <c r="C26" s="42" t="s">
        <v>69</v>
      </c>
      <c r="D26" s="60">
        <v>2</v>
      </c>
      <c r="E26" s="60">
        <v>2</v>
      </c>
      <c r="F26" s="43">
        <f t="shared" ref="F26:F31" si="3">D26/E26</f>
        <v>1</v>
      </c>
      <c r="G26" s="61">
        <v>2</v>
      </c>
      <c r="H26" s="61">
        <v>4</v>
      </c>
      <c r="I26" s="63">
        <v>4</v>
      </c>
      <c r="J26" s="63">
        <v>4</v>
      </c>
      <c r="K26" s="50">
        <f t="shared" ref="K26:K32" si="4">G26+H26+I26+J26</f>
        <v>14</v>
      </c>
      <c r="L26" s="53">
        <f t="shared" ref="L26:L32" si="5">K26/16</f>
        <v>0.875</v>
      </c>
    </row>
    <row r="27" spans="2:12" x14ac:dyDescent="0.25">
      <c r="B27" s="1">
        <v>3</v>
      </c>
      <c r="C27" s="42" t="s">
        <v>70</v>
      </c>
      <c r="D27" s="60">
        <v>1</v>
      </c>
      <c r="E27" s="60">
        <v>2</v>
      </c>
      <c r="F27" s="43">
        <f t="shared" si="3"/>
        <v>0.5</v>
      </c>
      <c r="G27" s="61">
        <v>4</v>
      </c>
      <c r="H27" s="61">
        <v>4</v>
      </c>
      <c r="I27" s="63">
        <v>4</v>
      </c>
      <c r="J27" s="63">
        <v>4</v>
      </c>
      <c r="K27" s="50">
        <f t="shared" si="4"/>
        <v>16</v>
      </c>
      <c r="L27" s="54">
        <f t="shared" si="5"/>
        <v>1</v>
      </c>
    </row>
    <row r="28" spans="2:12" x14ac:dyDescent="0.25">
      <c r="B28" s="1">
        <v>4</v>
      </c>
      <c r="C28" s="45" t="s">
        <v>71</v>
      </c>
      <c r="D28" s="60">
        <v>1</v>
      </c>
      <c r="E28" s="60">
        <v>1</v>
      </c>
      <c r="F28" s="43">
        <f t="shared" si="3"/>
        <v>1</v>
      </c>
      <c r="G28" s="63">
        <v>4</v>
      </c>
      <c r="H28" s="63">
        <v>4</v>
      </c>
      <c r="I28" s="63">
        <v>4</v>
      </c>
      <c r="J28" s="63">
        <v>4</v>
      </c>
      <c r="K28" s="50">
        <f t="shared" si="4"/>
        <v>16</v>
      </c>
      <c r="L28" s="50">
        <f t="shared" si="5"/>
        <v>1</v>
      </c>
    </row>
    <row r="29" spans="2:12" x14ac:dyDescent="0.25">
      <c r="B29" s="1">
        <v>5</v>
      </c>
      <c r="C29" s="45" t="s">
        <v>72</v>
      </c>
      <c r="D29" s="60">
        <v>15</v>
      </c>
      <c r="E29" s="60">
        <v>30</v>
      </c>
      <c r="F29" s="43">
        <f t="shared" si="3"/>
        <v>0.5</v>
      </c>
      <c r="G29" s="63">
        <v>2</v>
      </c>
      <c r="H29" s="63">
        <v>4</v>
      </c>
      <c r="I29" s="63">
        <v>4</v>
      </c>
      <c r="J29" s="63">
        <v>4</v>
      </c>
      <c r="K29" s="50">
        <f t="shared" si="4"/>
        <v>14</v>
      </c>
      <c r="L29" s="50">
        <f t="shared" si="5"/>
        <v>0.875</v>
      </c>
    </row>
    <row r="30" spans="2:12" x14ac:dyDescent="0.25">
      <c r="B30" s="1">
        <v>6</v>
      </c>
      <c r="C30" s="45" t="s">
        <v>73</v>
      </c>
      <c r="D30" s="60">
        <v>1</v>
      </c>
      <c r="E30" s="60">
        <v>1</v>
      </c>
      <c r="F30" s="43">
        <f t="shared" si="3"/>
        <v>1</v>
      </c>
      <c r="G30" s="63">
        <v>4</v>
      </c>
      <c r="H30" s="63">
        <v>4</v>
      </c>
      <c r="I30" s="63">
        <v>4</v>
      </c>
      <c r="J30" s="63">
        <v>4</v>
      </c>
      <c r="K30" s="50">
        <v>16</v>
      </c>
      <c r="L30" s="50">
        <f t="shared" si="5"/>
        <v>1</v>
      </c>
    </row>
    <row r="31" spans="2:12" x14ac:dyDescent="0.25">
      <c r="B31" s="1">
        <v>7</v>
      </c>
      <c r="C31" s="45" t="s">
        <v>74</v>
      </c>
      <c r="D31" s="60">
        <v>2</v>
      </c>
      <c r="E31" s="60">
        <v>2</v>
      </c>
      <c r="F31" s="43">
        <f t="shared" si="3"/>
        <v>1</v>
      </c>
      <c r="G31" s="63">
        <v>4</v>
      </c>
      <c r="H31" s="63">
        <v>4</v>
      </c>
      <c r="I31" s="63">
        <v>4</v>
      </c>
      <c r="J31" s="63">
        <v>4</v>
      </c>
      <c r="K31" s="50">
        <f t="shared" si="4"/>
        <v>16</v>
      </c>
      <c r="L31" s="50">
        <f t="shared" si="5"/>
        <v>1</v>
      </c>
    </row>
    <row r="32" spans="2:12" x14ac:dyDescent="0.25">
      <c r="B32" s="1">
        <v>8</v>
      </c>
      <c r="C32" s="45" t="s">
        <v>75</v>
      </c>
      <c r="D32" s="60">
        <v>0</v>
      </c>
      <c r="E32" s="60">
        <v>1</v>
      </c>
      <c r="F32" s="43">
        <f>D32/E32</f>
        <v>0</v>
      </c>
      <c r="G32" s="63">
        <v>4</v>
      </c>
      <c r="H32" s="63">
        <v>3</v>
      </c>
      <c r="I32" s="63">
        <v>4</v>
      </c>
      <c r="J32" s="63">
        <v>3</v>
      </c>
      <c r="K32" s="50">
        <f t="shared" si="4"/>
        <v>14</v>
      </c>
      <c r="L32" s="53">
        <f t="shared" si="5"/>
        <v>0.875</v>
      </c>
    </row>
    <row r="33" spans="2:12" x14ac:dyDescent="0.25">
      <c r="B33" s="74" t="s">
        <v>48</v>
      </c>
      <c r="C33" s="74"/>
      <c r="D33" s="55"/>
      <c r="E33" s="55"/>
      <c r="F33" s="55"/>
      <c r="G33" s="55"/>
      <c r="H33" s="55"/>
      <c r="I33" s="55"/>
      <c r="J33" s="55"/>
      <c r="K33" s="55"/>
      <c r="L33" s="56">
        <f>SUM(L25:L32)/8</f>
        <v>0.9296875</v>
      </c>
    </row>
    <row r="36" spans="2:12" x14ac:dyDescent="0.25">
      <c r="C36" s="3" t="s">
        <v>76</v>
      </c>
      <c r="D36" s="57">
        <f>(J7+L20+L33)/3</f>
        <v>0.89583333333333337</v>
      </c>
    </row>
    <row r="37" spans="2:12" x14ac:dyDescent="0.25">
      <c r="C37" s="3" t="s">
        <v>77</v>
      </c>
      <c r="D37" s="58">
        <f>D36*CCR</f>
        <v>16.2420694977484</v>
      </c>
    </row>
  </sheetData>
  <sheetProtection sheet="1" objects="1" scenarios="1"/>
  <mergeCells count="15">
    <mergeCell ref="B33:C33"/>
    <mergeCell ref="B2:J2"/>
    <mergeCell ref="B3:B4"/>
    <mergeCell ref="B7:C7"/>
    <mergeCell ref="B10:L10"/>
    <mergeCell ref="B20:C20"/>
    <mergeCell ref="B23:L23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CCF y CCR</vt:lpstr>
      <vt:lpstr>Capacidad de Manejo</vt:lpstr>
      <vt:lpstr>'Capacidad de Manejo'!Área_de_impresión</vt:lpstr>
      <vt:lpstr>'CCF y CCR'!Área_de_impresión</vt:lpstr>
      <vt:lpstr>CCR</vt:lpstr>
    </vt:vector>
  </TitlesOfParts>
  <Manager/>
  <Company>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Full name</dc:creator>
  <cp:keywords/>
  <dc:description/>
  <cp:lastModifiedBy>Maria Cristina Velasquez Bernal</cp:lastModifiedBy>
  <cp:revision/>
  <dcterms:created xsi:type="dcterms:W3CDTF">2021-10-19T02:08:43Z</dcterms:created>
  <dcterms:modified xsi:type="dcterms:W3CDTF">2022-08-16T16:29:05Z</dcterms:modified>
  <cp:category/>
  <cp:contentStatus/>
</cp:coreProperties>
</file>